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yuryforero/Downloads/"/>
    </mc:Choice>
  </mc:AlternateContent>
  <xr:revisionPtr revIDLastSave="0" documentId="13_ncr:1_{E675C790-DCFA-0A45-9A7F-DABE6342A826}" xr6:coauthVersionLast="47" xr6:coauthVersionMax="47" xr10:uidLastSave="{00000000-0000-0000-0000-000000000000}"/>
  <bookViews>
    <workbookView xWindow="0" yWindow="620" windowWidth="28800" windowHeight="16640" tabRatio="500" activeTab="1" xr2:uid="{00000000-000D-0000-FFFF-FFFF00000000}"/>
  </bookViews>
  <sheets>
    <sheet name="Instrucciones" sheetId="1" r:id="rId1"/>
    <sheet name="Matriz" sheetId="3" r:id="rId2"/>
    <sheet name="Listas" sheetId="2" state="hidden" r:id="rId3"/>
    <sheet name="Excepciones" sheetId="4" r:id="rId4"/>
    <sheet name="Tablero" sheetId="5" r:id="rId5"/>
  </sheets>
  <definedNames>
    <definedName name="_xlnm._FilterDatabase" localSheetId="3" hidden="1">Excepciones!$B$3:$P$103</definedName>
    <definedName name="_xlnm._FilterDatabase" localSheetId="1" hidden="1">Matriz!$B$5:$AF$205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5" i="5" l="1"/>
  <c r="F33" i="5"/>
  <c r="F32" i="5"/>
  <c r="F31" i="5"/>
  <c r="F30" i="5"/>
  <c r="F29" i="5"/>
  <c r="F28" i="5"/>
  <c r="F27" i="5"/>
  <c r="F26" i="5"/>
  <c r="C21" i="5"/>
  <c r="C20" i="5"/>
  <c r="C19" i="5"/>
  <c r="C18" i="5"/>
  <c r="C17" i="5"/>
  <c r="F16" i="5"/>
  <c r="C16" i="5"/>
  <c r="F15" i="5"/>
  <c r="C15" i="5"/>
  <c r="C12" i="5"/>
  <c r="F11" i="5"/>
  <c r="C11" i="5"/>
  <c r="F10" i="5"/>
  <c r="C5" i="5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O205" i="3"/>
  <c r="O204" i="3"/>
  <c r="O203" i="3"/>
  <c r="O202" i="3"/>
  <c r="O201" i="3"/>
  <c r="O200" i="3"/>
  <c r="W200" i="3" s="1"/>
  <c r="O199" i="3"/>
  <c r="O198" i="3"/>
  <c r="O197" i="3"/>
  <c r="O196" i="3"/>
  <c r="O195" i="3"/>
  <c r="O194" i="3"/>
  <c r="O193" i="3"/>
  <c r="O192" i="3"/>
  <c r="O191" i="3"/>
  <c r="W191" i="3" s="1"/>
  <c r="X191" i="3" s="1"/>
  <c r="O190" i="3"/>
  <c r="W190" i="3" s="1"/>
  <c r="O189" i="3"/>
  <c r="O188" i="3"/>
  <c r="O187" i="3"/>
  <c r="W187" i="3" s="1"/>
  <c r="O186" i="3"/>
  <c r="O185" i="3"/>
  <c r="O184" i="3"/>
  <c r="W184" i="3" s="1"/>
  <c r="O183" i="3"/>
  <c r="O182" i="3"/>
  <c r="O181" i="3"/>
  <c r="O180" i="3"/>
  <c r="Q180" i="3" s="1"/>
  <c r="O179" i="3"/>
  <c r="O178" i="3"/>
  <c r="W178" i="3" s="1"/>
  <c r="O177" i="3"/>
  <c r="O176" i="3"/>
  <c r="O175" i="3"/>
  <c r="O174" i="3"/>
  <c r="O173" i="3"/>
  <c r="O172" i="3"/>
  <c r="O171" i="3"/>
  <c r="O170" i="3"/>
  <c r="O169" i="3"/>
  <c r="O168" i="3"/>
  <c r="O167" i="3"/>
  <c r="W167" i="3" s="1"/>
  <c r="O166" i="3"/>
  <c r="O165" i="3"/>
  <c r="O164" i="3"/>
  <c r="W164" i="3" s="1"/>
  <c r="O163" i="3"/>
  <c r="O162" i="3"/>
  <c r="O161" i="3"/>
  <c r="O160" i="3"/>
  <c r="O159" i="3"/>
  <c r="W159" i="3" s="1"/>
  <c r="X159" i="3" s="1"/>
  <c r="O158" i="3"/>
  <c r="W158" i="3" s="1"/>
  <c r="O157" i="3"/>
  <c r="O156" i="3"/>
  <c r="O155" i="3"/>
  <c r="Q155" i="3" s="1"/>
  <c r="O154" i="3"/>
  <c r="O153" i="3"/>
  <c r="O152" i="3"/>
  <c r="O151" i="3"/>
  <c r="O150" i="3"/>
  <c r="O149" i="3"/>
  <c r="O148" i="3"/>
  <c r="W148" i="3" s="1"/>
  <c r="O147" i="3"/>
  <c r="O146" i="3"/>
  <c r="O145" i="3"/>
  <c r="Q145" i="3" s="1"/>
  <c r="O144" i="3"/>
  <c r="O143" i="3"/>
  <c r="W143" i="3" s="1"/>
  <c r="X143" i="3" s="1"/>
  <c r="O142" i="3"/>
  <c r="O141" i="3"/>
  <c r="O140" i="3"/>
  <c r="O139" i="3"/>
  <c r="W139" i="3" s="1"/>
  <c r="O138" i="3"/>
  <c r="O137" i="3"/>
  <c r="O136" i="3"/>
  <c r="O135" i="3"/>
  <c r="Q135" i="3" s="1"/>
  <c r="O134" i="3"/>
  <c r="O133" i="3"/>
  <c r="Q133" i="3" s="1"/>
  <c r="O132" i="3"/>
  <c r="O131" i="3"/>
  <c r="O130" i="3"/>
  <c r="W130" i="3" s="1"/>
  <c r="O129" i="3"/>
  <c r="W129" i="3" s="1"/>
  <c r="O128" i="3"/>
  <c r="O127" i="3"/>
  <c r="W127" i="3" s="1"/>
  <c r="X127" i="3" s="1"/>
  <c r="O126" i="3"/>
  <c r="O125" i="3"/>
  <c r="O124" i="3"/>
  <c r="O123" i="3"/>
  <c r="W123" i="3" s="1"/>
  <c r="O122" i="3"/>
  <c r="O121" i="3"/>
  <c r="O120" i="3"/>
  <c r="O119" i="3"/>
  <c r="Q119" i="3" s="1"/>
  <c r="O118" i="3"/>
  <c r="O117" i="3"/>
  <c r="Q117" i="3" s="1"/>
  <c r="O116" i="3"/>
  <c r="O115" i="3"/>
  <c r="Q115" i="3" s="1"/>
  <c r="O114" i="3"/>
  <c r="O113" i="3"/>
  <c r="Q113" i="3" s="1"/>
  <c r="O112" i="3"/>
  <c r="O111" i="3"/>
  <c r="W111" i="3" s="1"/>
  <c r="X111" i="3" s="1"/>
  <c r="O110" i="3"/>
  <c r="O109" i="3"/>
  <c r="Q109" i="3" s="1"/>
  <c r="O108" i="3"/>
  <c r="O107" i="3"/>
  <c r="W107" i="3" s="1"/>
  <c r="O106" i="3"/>
  <c r="O105" i="3"/>
  <c r="O104" i="3"/>
  <c r="O103" i="3"/>
  <c r="O102" i="3"/>
  <c r="O101" i="3"/>
  <c r="Q101" i="3" s="1"/>
  <c r="O100" i="3"/>
  <c r="W100" i="3" s="1"/>
  <c r="O99" i="3"/>
  <c r="O98" i="3"/>
  <c r="O97" i="3"/>
  <c r="W97" i="3" s="1"/>
  <c r="O96" i="3"/>
  <c r="O95" i="3"/>
  <c r="W95" i="3" s="1"/>
  <c r="X95" i="3" s="1"/>
  <c r="O94" i="3"/>
  <c r="W94" i="3" s="1"/>
  <c r="O93" i="3"/>
  <c r="Q93" i="3" s="1"/>
  <c r="O92" i="3"/>
  <c r="O91" i="3"/>
  <c r="Q91" i="3" s="1"/>
  <c r="O90" i="3"/>
  <c r="O89" i="3"/>
  <c r="O88" i="3"/>
  <c r="O87" i="3"/>
  <c r="W87" i="3" s="1"/>
  <c r="O86" i="3"/>
  <c r="O85" i="3"/>
  <c r="O84" i="3"/>
  <c r="W84" i="3" s="1"/>
  <c r="O83" i="3"/>
  <c r="Q83" i="3" s="1"/>
  <c r="O82" i="3"/>
  <c r="W82" i="3" s="1"/>
  <c r="O81" i="3"/>
  <c r="O80" i="3"/>
  <c r="O79" i="3"/>
  <c r="O78" i="3"/>
  <c r="O77" i="3"/>
  <c r="O76" i="3"/>
  <c r="W76" i="3" s="1"/>
  <c r="O75" i="3"/>
  <c r="W75" i="3" s="1"/>
  <c r="O74" i="3"/>
  <c r="O73" i="3"/>
  <c r="O72" i="3"/>
  <c r="W72" i="3" s="1"/>
  <c r="O71" i="3"/>
  <c r="O70" i="3"/>
  <c r="O69" i="3"/>
  <c r="O68" i="3"/>
  <c r="W68" i="3" s="1"/>
  <c r="O67" i="3"/>
  <c r="Q67" i="3" s="1"/>
  <c r="O66" i="3"/>
  <c r="W66" i="3" s="1"/>
  <c r="O65" i="3"/>
  <c r="W65" i="3" s="1"/>
  <c r="O64" i="3"/>
  <c r="O63" i="3"/>
  <c r="O62" i="3"/>
  <c r="O61" i="3"/>
  <c r="Q61" i="3" s="1"/>
  <c r="O60" i="3"/>
  <c r="W60" i="3" s="1"/>
  <c r="AC60" i="3" s="1"/>
  <c r="O59" i="3"/>
  <c r="W59" i="3" s="1"/>
  <c r="O58" i="3"/>
  <c r="O57" i="3"/>
  <c r="Q57" i="3" s="1"/>
  <c r="O56" i="3"/>
  <c r="O55" i="3"/>
  <c r="W55" i="3" s="1"/>
  <c r="O54" i="3"/>
  <c r="O53" i="3"/>
  <c r="W53" i="3" s="1"/>
  <c r="O52" i="3"/>
  <c r="W52" i="3" s="1"/>
  <c r="O51" i="3"/>
  <c r="O50" i="3"/>
  <c r="W50" i="3" s="1"/>
  <c r="O49" i="3"/>
  <c r="Q49" i="3" s="1"/>
  <c r="O48" i="3"/>
  <c r="O47" i="3"/>
  <c r="O46" i="3"/>
  <c r="W46" i="3" s="1"/>
  <c r="O45" i="3"/>
  <c r="O44" i="3"/>
  <c r="W44" i="3" s="1"/>
  <c r="AC44" i="3" s="1"/>
  <c r="O43" i="3"/>
  <c r="O42" i="3"/>
  <c r="O41" i="3"/>
  <c r="O40" i="3"/>
  <c r="W40" i="3" s="1"/>
  <c r="O39" i="3"/>
  <c r="W39" i="3" s="1"/>
  <c r="O38" i="3"/>
  <c r="O37" i="3"/>
  <c r="W37" i="3" s="1"/>
  <c r="O36" i="3"/>
  <c r="O35" i="3"/>
  <c r="Q35" i="3" s="1"/>
  <c r="O34" i="3"/>
  <c r="Q34" i="3" s="1"/>
  <c r="O33" i="3"/>
  <c r="Q33" i="3" s="1"/>
  <c r="O32" i="3"/>
  <c r="O31" i="3"/>
  <c r="W31" i="3" s="1"/>
  <c r="O30" i="3"/>
  <c r="W30" i="3" s="1"/>
  <c r="O29" i="3"/>
  <c r="Q29" i="3" s="1"/>
  <c r="O28" i="3"/>
  <c r="O27" i="3"/>
  <c r="Q27" i="3" s="1"/>
  <c r="O26" i="3"/>
  <c r="O25" i="3"/>
  <c r="Q25" i="3" s="1"/>
  <c r="O24" i="3"/>
  <c r="W24" i="3" s="1"/>
  <c r="O23" i="3"/>
  <c r="Q23" i="3" s="1"/>
  <c r="O22" i="3"/>
  <c r="O21" i="3"/>
  <c r="O20" i="3"/>
  <c r="Q20" i="3" s="1"/>
  <c r="O19" i="3"/>
  <c r="O18" i="3"/>
  <c r="Q18" i="3" s="1"/>
  <c r="O17" i="3"/>
  <c r="O16" i="3"/>
  <c r="O15" i="3"/>
  <c r="W15" i="3" s="1"/>
  <c r="O14" i="3"/>
  <c r="O13" i="3"/>
  <c r="Q13" i="3" s="1"/>
  <c r="O12" i="3"/>
  <c r="W12" i="3" s="1"/>
  <c r="AC12" i="3" s="1"/>
  <c r="O11" i="3"/>
  <c r="Q11" i="3" s="1"/>
  <c r="O10" i="3"/>
  <c r="O9" i="3"/>
  <c r="Q9" i="3" s="1"/>
  <c r="O8" i="3"/>
  <c r="W8" i="3" s="1"/>
  <c r="O7" i="3"/>
  <c r="W7" i="3" s="1"/>
  <c r="O6" i="3"/>
  <c r="Q205" i="3" l="1"/>
  <c r="W205" i="3"/>
  <c r="W203" i="3"/>
  <c r="Q203" i="3"/>
  <c r="W202" i="3"/>
  <c r="Q202" i="3"/>
  <c r="Q201" i="3"/>
  <c r="W201" i="3"/>
  <c r="W199" i="3"/>
  <c r="Q199" i="3"/>
  <c r="W198" i="3"/>
  <c r="Q198" i="3"/>
  <c r="W197" i="3"/>
  <c r="Q197" i="3"/>
  <c r="W196" i="3"/>
  <c r="Q196" i="3"/>
  <c r="W194" i="3"/>
  <c r="Q194" i="3"/>
  <c r="Q193" i="3"/>
  <c r="W193" i="3"/>
  <c r="W192" i="3"/>
  <c r="Q192" i="3"/>
  <c r="Q189" i="3"/>
  <c r="W189" i="3"/>
  <c r="W186" i="3"/>
  <c r="Q186" i="3"/>
  <c r="Q185" i="3"/>
  <c r="W185" i="3"/>
  <c r="W183" i="3"/>
  <c r="Q183" i="3"/>
  <c r="Q182" i="3"/>
  <c r="W182" i="3"/>
  <c r="Q181" i="3"/>
  <c r="W181" i="3"/>
  <c r="Q177" i="3"/>
  <c r="W177" i="3"/>
  <c r="W176" i="3"/>
  <c r="Q176" i="3"/>
  <c r="W175" i="3"/>
  <c r="Q175" i="3"/>
  <c r="W174" i="3"/>
  <c r="Q174" i="3"/>
  <c r="Q173" i="3"/>
  <c r="W173" i="3"/>
  <c r="W171" i="3"/>
  <c r="Q171" i="3"/>
  <c r="Q170" i="3"/>
  <c r="W170" i="3"/>
  <c r="Q169" i="3"/>
  <c r="W169" i="3"/>
  <c r="Q168" i="3"/>
  <c r="W168" i="3"/>
  <c r="W166" i="3"/>
  <c r="Q166" i="3"/>
  <c r="Q165" i="3"/>
  <c r="W165" i="3"/>
  <c r="Q162" i="3"/>
  <c r="W162" i="3"/>
  <c r="W161" i="3"/>
  <c r="Q161" i="3"/>
  <c r="W160" i="3"/>
  <c r="Q160" i="3"/>
  <c r="Q157" i="3"/>
  <c r="W157" i="3"/>
  <c r="W154" i="3"/>
  <c r="Q154" i="3"/>
  <c r="Q153" i="3"/>
  <c r="W153" i="3"/>
  <c r="W152" i="3"/>
  <c r="Q152" i="3"/>
  <c r="W151" i="3"/>
  <c r="Q151" i="3"/>
  <c r="Q150" i="3"/>
  <c r="W150" i="3"/>
  <c r="W149" i="3"/>
  <c r="Q149" i="3"/>
  <c r="W146" i="3"/>
  <c r="Q146" i="3"/>
  <c r="W144" i="3"/>
  <c r="Q144" i="3"/>
  <c r="W142" i="3"/>
  <c r="Q142" i="3"/>
  <c r="Q141" i="3"/>
  <c r="W141" i="3"/>
  <c r="Q138" i="3"/>
  <c r="W138" i="3"/>
  <c r="Q137" i="3"/>
  <c r="W137" i="3"/>
  <c r="Q136" i="3"/>
  <c r="W136" i="3"/>
  <c r="W134" i="3"/>
  <c r="Q134" i="3"/>
  <c r="Q132" i="3"/>
  <c r="W132" i="3"/>
  <c r="W128" i="3"/>
  <c r="Q128" i="3"/>
  <c r="W126" i="3"/>
  <c r="Q126" i="3"/>
  <c r="Q125" i="3"/>
  <c r="W125" i="3"/>
  <c r="W122" i="3"/>
  <c r="Q122" i="3"/>
  <c r="Q121" i="3"/>
  <c r="W121" i="3"/>
  <c r="Q120" i="3"/>
  <c r="W120" i="3"/>
  <c r="W118" i="3"/>
  <c r="Q118" i="3"/>
  <c r="Q116" i="3"/>
  <c r="W116" i="3"/>
  <c r="W114" i="3"/>
  <c r="Q114" i="3"/>
  <c r="W112" i="3"/>
  <c r="Q112" i="3"/>
  <c r="W110" i="3"/>
  <c r="Q110" i="3"/>
  <c r="W106" i="3"/>
  <c r="Q106" i="3"/>
  <c r="Q105" i="3"/>
  <c r="W105" i="3"/>
  <c r="W104" i="3"/>
  <c r="Q104" i="3"/>
  <c r="W103" i="3"/>
  <c r="Q103" i="3"/>
  <c r="W102" i="3"/>
  <c r="Q102" i="3"/>
  <c r="Q99" i="3"/>
  <c r="W99" i="3"/>
  <c r="W98" i="3"/>
  <c r="Q98" i="3"/>
  <c r="W96" i="3"/>
  <c r="Q96" i="3"/>
  <c r="Q90" i="3"/>
  <c r="W90" i="3"/>
  <c r="Q89" i="3"/>
  <c r="W89" i="3"/>
  <c r="Q88" i="3"/>
  <c r="W88" i="3"/>
  <c r="Q86" i="3"/>
  <c r="W86" i="3"/>
  <c r="W85" i="3"/>
  <c r="Q85" i="3"/>
  <c r="W81" i="3"/>
  <c r="Q81" i="3"/>
  <c r="W80" i="3"/>
  <c r="Q80" i="3"/>
  <c r="W79" i="3"/>
  <c r="Q79" i="3"/>
  <c r="W78" i="3"/>
  <c r="Q78" i="3"/>
  <c r="Q77" i="3"/>
  <c r="W77" i="3"/>
  <c r="AC76" i="3"/>
  <c r="X76" i="3"/>
  <c r="Q74" i="3"/>
  <c r="W74" i="3"/>
  <c r="Q73" i="3"/>
  <c r="W73" i="3"/>
  <c r="Q71" i="3"/>
  <c r="W71" i="3"/>
  <c r="W70" i="3"/>
  <c r="Q70" i="3"/>
  <c r="Q69" i="3"/>
  <c r="W69" i="3"/>
  <c r="W64" i="3"/>
  <c r="Q64" i="3"/>
  <c r="W63" i="3"/>
  <c r="Q63" i="3"/>
  <c r="Q62" i="3"/>
  <c r="W62" i="3"/>
  <c r="Q58" i="3"/>
  <c r="W58" i="3"/>
  <c r="Q56" i="3"/>
  <c r="W56" i="3"/>
  <c r="W54" i="3"/>
  <c r="Q54" i="3"/>
  <c r="Q51" i="3"/>
  <c r="W51" i="3"/>
  <c r="W48" i="3"/>
  <c r="Q48" i="3"/>
  <c r="Q47" i="3"/>
  <c r="W47" i="3"/>
  <c r="Q45" i="3"/>
  <c r="W45" i="3"/>
  <c r="Q43" i="3"/>
  <c r="W43" i="3"/>
  <c r="Q42" i="3"/>
  <c r="W42" i="3"/>
  <c r="Q41" i="3"/>
  <c r="W41" i="3"/>
  <c r="W38" i="3"/>
  <c r="Q38" i="3"/>
  <c r="W36" i="3"/>
  <c r="Q36" i="3"/>
  <c r="W32" i="3"/>
  <c r="Q32" i="3"/>
  <c r="W28" i="3"/>
  <c r="Q28" i="3"/>
  <c r="W26" i="3"/>
  <c r="Q26" i="3"/>
  <c r="W22" i="3"/>
  <c r="Q22" i="3"/>
  <c r="W21" i="3"/>
  <c r="Q21" i="3"/>
  <c r="Q19" i="3"/>
  <c r="W19" i="3"/>
  <c r="W17" i="3"/>
  <c r="Q17" i="3"/>
  <c r="W16" i="3"/>
  <c r="Q16" i="3"/>
  <c r="W14" i="3"/>
  <c r="Q14" i="3"/>
  <c r="W10" i="3"/>
  <c r="Q10" i="3"/>
  <c r="W6" i="3"/>
  <c r="Q6" i="3"/>
  <c r="AC97" i="3"/>
  <c r="X97" i="3"/>
  <c r="AC164" i="3"/>
  <c r="X164" i="3"/>
  <c r="AC184" i="3"/>
  <c r="X184" i="3"/>
  <c r="X8" i="3"/>
  <c r="AC8" i="3"/>
  <c r="X31" i="3"/>
  <c r="AC31" i="3"/>
  <c r="AC66" i="3"/>
  <c r="X66" i="3"/>
  <c r="AC82" i="3"/>
  <c r="X82" i="3"/>
  <c r="AC158" i="3"/>
  <c r="X158" i="3"/>
  <c r="AC68" i="3"/>
  <c r="X68" i="3"/>
  <c r="AC178" i="3"/>
  <c r="X178" i="3"/>
  <c r="AC72" i="3"/>
  <c r="X72" i="3"/>
  <c r="X75" i="3"/>
  <c r="AC75" i="3"/>
  <c r="AC129" i="3"/>
  <c r="X129" i="3"/>
  <c r="AC200" i="3"/>
  <c r="X200" i="3"/>
  <c r="X30" i="3"/>
  <c r="AC30" i="3"/>
  <c r="AC55" i="3"/>
  <c r="X55" i="3"/>
  <c r="AC40" i="3"/>
  <c r="X40" i="3"/>
  <c r="AC50" i="3"/>
  <c r="X50" i="3"/>
  <c r="AC84" i="3"/>
  <c r="X84" i="3"/>
  <c r="AC100" i="3"/>
  <c r="X100" i="3"/>
  <c r="AC130" i="3"/>
  <c r="X130" i="3"/>
  <c r="X187" i="3"/>
  <c r="AC187" i="3"/>
  <c r="AC46" i="3"/>
  <c r="X46" i="3"/>
  <c r="X87" i="3"/>
  <c r="AC87" i="3"/>
  <c r="AC24" i="3"/>
  <c r="X24" i="3"/>
  <c r="AC59" i="3"/>
  <c r="X59" i="3"/>
  <c r="X53" i="3"/>
  <c r="AC53" i="3"/>
  <c r="AC123" i="3"/>
  <c r="X123" i="3"/>
  <c r="AC39" i="3"/>
  <c r="X39" i="3"/>
  <c r="AC52" i="3"/>
  <c r="X52" i="3"/>
  <c r="AC107" i="3"/>
  <c r="X107" i="3"/>
  <c r="AC65" i="3"/>
  <c r="X65" i="3"/>
  <c r="X167" i="3"/>
  <c r="AC167" i="3"/>
  <c r="X94" i="3"/>
  <c r="AC94" i="3"/>
  <c r="X15" i="3"/>
  <c r="AC15" i="3"/>
  <c r="AC37" i="3"/>
  <c r="X37" i="3"/>
  <c r="AC139" i="3"/>
  <c r="X139" i="3"/>
  <c r="AC148" i="3"/>
  <c r="X148" i="3"/>
  <c r="X7" i="3"/>
  <c r="AC7" i="3"/>
  <c r="AC190" i="3"/>
  <c r="X190" i="3"/>
  <c r="W124" i="3"/>
  <c r="Q124" i="3"/>
  <c r="W25" i="3"/>
  <c r="Q55" i="3"/>
  <c r="Q97" i="3"/>
  <c r="W18" i="3"/>
  <c r="W33" i="3"/>
  <c r="Q37" i="3"/>
  <c r="Q44" i="3"/>
  <c r="Q52" i="3"/>
  <c r="Q59" i="3"/>
  <c r="W113" i="3"/>
  <c r="W117" i="3"/>
  <c r="Q129" i="3"/>
  <c r="W133" i="3"/>
  <c r="W145" i="3"/>
  <c r="Q190" i="3"/>
  <c r="Q40" i="3"/>
  <c r="W101" i="3"/>
  <c r="W29" i="3"/>
  <c r="Q66" i="3"/>
  <c r="W93" i="3"/>
  <c r="W11" i="3"/>
  <c r="Q15" i="3"/>
  <c r="Q30" i="3"/>
  <c r="W67" i="3"/>
  <c r="Q82" i="3"/>
  <c r="Q94" i="3"/>
  <c r="Q158" i="3"/>
  <c r="Q178" i="3"/>
  <c r="X44" i="3"/>
  <c r="W195" i="3"/>
  <c r="Q195" i="3"/>
  <c r="C6" i="5"/>
  <c r="W179" i="3"/>
  <c r="Q179" i="3"/>
  <c r="W34" i="3"/>
  <c r="W49" i="3"/>
  <c r="Q53" i="3"/>
  <c r="Q60" i="3"/>
  <c r="Q68" i="3"/>
  <c r="Q75" i="3"/>
  <c r="W83" i="3"/>
  <c r="Q87" i="3"/>
  <c r="Q130" i="3"/>
  <c r="W163" i="3"/>
  <c r="Q163" i="3"/>
  <c r="Q167" i="3"/>
  <c r="Q187" i="3"/>
  <c r="Q191" i="3"/>
  <c r="C10" i="5"/>
  <c r="X12" i="3"/>
  <c r="W20" i="3"/>
  <c r="Q31" i="3"/>
  <c r="Q46" i="3"/>
  <c r="W131" i="3"/>
  <c r="Q131" i="3"/>
  <c r="Q72" i="3"/>
  <c r="Q84" i="3"/>
  <c r="AC95" i="3"/>
  <c r="Q107" i="3"/>
  <c r="Q111" i="3"/>
  <c r="W119" i="3"/>
  <c r="W135" i="3"/>
  <c r="Q139" i="3"/>
  <c r="Q143" i="3"/>
  <c r="W155" i="3"/>
  <c r="AC159" i="3"/>
  <c r="Q164" i="3"/>
  <c r="W180" i="3"/>
  <c r="Q200" i="3"/>
  <c r="W204" i="3"/>
  <c r="Q204" i="3"/>
  <c r="Q7" i="3"/>
  <c r="W23" i="3"/>
  <c r="AC191" i="3"/>
  <c r="W27" i="3"/>
  <c r="Q95" i="3"/>
  <c r="W61" i="3"/>
  <c r="W91" i="3"/>
  <c r="W9" i="3"/>
  <c r="W13" i="3"/>
  <c r="Q24" i="3"/>
  <c r="Q39" i="3"/>
  <c r="Q50" i="3"/>
  <c r="Q65" i="3"/>
  <c r="Q100" i="3"/>
  <c r="AC111" i="3"/>
  <c r="Q123" i="3"/>
  <c r="Q127" i="3"/>
  <c r="AC143" i="3"/>
  <c r="Q148" i="3"/>
  <c r="Q184" i="3"/>
  <c r="W188" i="3"/>
  <c r="Q188" i="3"/>
  <c r="Q12" i="3"/>
  <c r="W147" i="3"/>
  <c r="Q147" i="3"/>
  <c r="C9" i="5"/>
  <c r="Q76" i="3"/>
  <c r="AC127" i="3"/>
  <c r="W172" i="3"/>
  <c r="Q172" i="3"/>
  <c r="Q8" i="3"/>
  <c r="X60" i="3"/>
  <c r="W92" i="3"/>
  <c r="Q92" i="3"/>
  <c r="W156" i="3"/>
  <c r="Q156" i="3"/>
  <c r="W109" i="3"/>
  <c r="W115" i="3"/>
  <c r="Q159" i="3"/>
  <c r="W35" i="3"/>
  <c r="W57" i="3"/>
  <c r="W108" i="3"/>
  <c r="Q108" i="3"/>
  <c r="W140" i="3"/>
  <c r="Q140" i="3"/>
  <c r="C7" i="5"/>
  <c r="F17" i="5"/>
  <c r="C8" i="5"/>
  <c r="F18" i="5"/>
  <c r="X64" i="3" l="1"/>
  <c r="AC64" i="3"/>
  <c r="X157" i="3"/>
  <c r="AC157" i="3"/>
  <c r="AC114" i="3"/>
  <c r="X114" i="3"/>
  <c r="AC110" i="3"/>
  <c r="X110" i="3"/>
  <c r="X99" i="3"/>
  <c r="AC99" i="3"/>
  <c r="AC98" i="3"/>
  <c r="X98" i="3"/>
  <c r="AC80" i="3"/>
  <c r="X80" i="3"/>
  <c r="X47" i="3"/>
  <c r="AC47" i="3"/>
  <c r="X19" i="3"/>
  <c r="AC19" i="3"/>
  <c r="AC106" i="3"/>
  <c r="X106" i="3"/>
  <c r="AC153" i="3"/>
  <c r="X153" i="3"/>
  <c r="X42" i="3"/>
  <c r="AC42" i="3"/>
  <c r="X79" i="3"/>
  <c r="AC79" i="3"/>
  <c r="X73" i="3"/>
  <c r="AC73" i="3"/>
  <c r="AC142" i="3"/>
  <c r="X142" i="3"/>
  <c r="AC141" i="3"/>
  <c r="X141" i="3"/>
  <c r="AC138" i="3"/>
  <c r="X138" i="3"/>
  <c r="AC137" i="3"/>
  <c r="X137" i="3"/>
  <c r="X126" i="3"/>
  <c r="AC126" i="3"/>
  <c r="X151" i="3"/>
  <c r="AC151" i="3"/>
  <c r="AC146" i="3"/>
  <c r="X146" i="3"/>
  <c r="AC16" i="3"/>
  <c r="X16" i="3"/>
  <c r="AC194" i="3"/>
  <c r="X194" i="3"/>
  <c r="AC192" i="3"/>
  <c r="X192" i="3"/>
  <c r="AC183" i="3"/>
  <c r="X183" i="3"/>
  <c r="AC176" i="3"/>
  <c r="X176" i="3"/>
  <c r="AC165" i="3"/>
  <c r="X165" i="3"/>
  <c r="X121" i="3"/>
  <c r="AC121" i="3"/>
  <c r="X120" i="3"/>
  <c r="AC120" i="3"/>
  <c r="AC71" i="3"/>
  <c r="X71" i="3"/>
  <c r="X78" i="3"/>
  <c r="AC78" i="3"/>
  <c r="X63" i="3"/>
  <c r="AC63" i="3"/>
  <c r="AC203" i="3"/>
  <c r="X203" i="3"/>
  <c r="AC201" i="3"/>
  <c r="X201" i="3"/>
  <c r="AC199" i="3"/>
  <c r="X199" i="3"/>
  <c r="AC186" i="3"/>
  <c r="X186" i="3"/>
  <c r="X185" i="3"/>
  <c r="AC185" i="3"/>
  <c r="AC177" i="3"/>
  <c r="X177" i="3"/>
  <c r="AC174" i="3"/>
  <c r="X174" i="3"/>
  <c r="AC171" i="3"/>
  <c r="X171" i="3"/>
  <c r="AC169" i="3"/>
  <c r="X169" i="3"/>
  <c r="X162" i="3"/>
  <c r="AC162" i="3"/>
  <c r="AC161" i="3"/>
  <c r="X161" i="3"/>
  <c r="AC149" i="3"/>
  <c r="X149" i="3"/>
  <c r="AC103" i="3"/>
  <c r="X103" i="3"/>
  <c r="X89" i="3"/>
  <c r="AC89" i="3"/>
  <c r="AC85" i="3"/>
  <c r="X85" i="3"/>
  <c r="X81" i="3"/>
  <c r="AC81" i="3"/>
  <c r="AC77" i="3"/>
  <c r="X77" i="3"/>
  <c r="AC74" i="3"/>
  <c r="X74" i="3"/>
  <c r="X62" i="3"/>
  <c r="AC62" i="3"/>
  <c r="AC56" i="3"/>
  <c r="X56" i="3"/>
  <c r="X51" i="3"/>
  <c r="AC51" i="3"/>
  <c r="X48" i="3"/>
  <c r="AC48" i="3"/>
  <c r="X45" i="3"/>
  <c r="AC45" i="3"/>
  <c r="X41" i="3"/>
  <c r="AC41" i="3"/>
  <c r="AC14" i="3"/>
  <c r="X14" i="3"/>
  <c r="X10" i="3"/>
  <c r="AC10" i="3"/>
  <c r="AC205" i="3"/>
  <c r="X205" i="3"/>
  <c r="X202" i="3"/>
  <c r="AC202" i="3"/>
  <c r="X198" i="3"/>
  <c r="AC198" i="3"/>
  <c r="X197" i="3"/>
  <c r="AC197" i="3"/>
  <c r="X193" i="3"/>
  <c r="AC193" i="3"/>
  <c r="X189" i="3"/>
  <c r="AC189" i="3"/>
  <c r="X182" i="3"/>
  <c r="AC182" i="3"/>
  <c r="X181" i="3"/>
  <c r="AC181" i="3"/>
  <c r="AC175" i="3"/>
  <c r="X175" i="3"/>
  <c r="X173" i="3"/>
  <c r="AC173" i="3"/>
  <c r="X170" i="3"/>
  <c r="AC170" i="3"/>
  <c r="AC168" i="3"/>
  <c r="X168" i="3"/>
  <c r="X166" i="3"/>
  <c r="AC166" i="3"/>
  <c r="X160" i="3"/>
  <c r="AC160" i="3"/>
  <c r="X154" i="3"/>
  <c r="AC154" i="3"/>
  <c r="X152" i="3"/>
  <c r="AC152" i="3"/>
  <c r="X150" i="3"/>
  <c r="AC150" i="3"/>
  <c r="X144" i="3"/>
  <c r="AC144" i="3"/>
  <c r="X136" i="3"/>
  <c r="AC136" i="3"/>
  <c r="X134" i="3"/>
  <c r="AC134" i="3"/>
  <c r="X132" i="3"/>
  <c r="AC132" i="3"/>
  <c r="AC128" i="3"/>
  <c r="X128" i="3"/>
  <c r="X125" i="3"/>
  <c r="AC125" i="3"/>
  <c r="X122" i="3"/>
  <c r="AC122" i="3"/>
  <c r="X118" i="3"/>
  <c r="AC118" i="3"/>
  <c r="AC116" i="3"/>
  <c r="X116" i="3"/>
  <c r="X112" i="3"/>
  <c r="AC112" i="3"/>
  <c r="AC105" i="3"/>
  <c r="X105" i="3"/>
  <c r="X104" i="3"/>
  <c r="AC104" i="3"/>
  <c r="X102" i="3"/>
  <c r="AC102" i="3"/>
  <c r="X96" i="3"/>
  <c r="AC96" i="3"/>
  <c r="X90" i="3"/>
  <c r="AC90" i="3"/>
  <c r="AC88" i="3"/>
  <c r="X88" i="3"/>
  <c r="X86" i="3"/>
  <c r="AC86" i="3"/>
  <c r="X70" i="3"/>
  <c r="AC70" i="3"/>
  <c r="AC69" i="3"/>
  <c r="X69" i="3"/>
  <c r="X58" i="3"/>
  <c r="AC58" i="3"/>
  <c r="X54" i="3"/>
  <c r="AC54" i="3"/>
  <c r="X43" i="3"/>
  <c r="AC43" i="3"/>
  <c r="X38" i="3"/>
  <c r="AC38" i="3"/>
  <c r="X36" i="3"/>
  <c r="AC36" i="3"/>
  <c r="X32" i="3"/>
  <c r="AC32" i="3"/>
  <c r="X28" i="3"/>
  <c r="AC28" i="3"/>
  <c r="X26" i="3"/>
  <c r="AC26" i="3"/>
  <c r="X22" i="3"/>
  <c r="AC22" i="3"/>
  <c r="X21" i="3"/>
  <c r="AC21" i="3"/>
  <c r="X17" i="3"/>
  <c r="AC17" i="3"/>
  <c r="X6" i="3"/>
  <c r="AC6" i="3"/>
  <c r="F19" i="5"/>
  <c r="AC196" i="3"/>
  <c r="X196" i="3"/>
  <c r="X163" i="3"/>
  <c r="AC163" i="3"/>
  <c r="AC34" i="3"/>
  <c r="X34" i="3"/>
  <c r="AC101" i="3"/>
  <c r="X101" i="3"/>
  <c r="AC124" i="3"/>
  <c r="X124" i="3"/>
  <c r="X29" i="3"/>
  <c r="AC29" i="3"/>
  <c r="X49" i="3"/>
  <c r="AC49" i="3"/>
  <c r="X33" i="3"/>
  <c r="AC33" i="3"/>
  <c r="X131" i="3"/>
  <c r="AC131" i="3"/>
  <c r="X179" i="3"/>
  <c r="AC179" i="3"/>
  <c r="AC140" i="3"/>
  <c r="X140" i="3"/>
  <c r="AC156" i="3"/>
  <c r="X156" i="3"/>
  <c r="AC13" i="3"/>
  <c r="X13" i="3"/>
  <c r="AC180" i="3"/>
  <c r="X180" i="3"/>
  <c r="AC18" i="3"/>
  <c r="X18" i="3"/>
  <c r="AC204" i="3"/>
  <c r="X204" i="3"/>
  <c r="X147" i="3"/>
  <c r="AC147" i="3"/>
  <c r="X9" i="3"/>
  <c r="AC9" i="3"/>
  <c r="AC92" i="3"/>
  <c r="X92" i="3"/>
  <c r="AC91" i="3"/>
  <c r="X91" i="3"/>
  <c r="AC188" i="3"/>
  <c r="X188" i="3"/>
  <c r="AC61" i="3"/>
  <c r="X61" i="3"/>
  <c r="AC155" i="3"/>
  <c r="X155" i="3"/>
  <c r="X83" i="3"/>
  <c r="AC83" i="3"/>
  <c r="X67" i="3"/>
  <c r="AC67" i="3"/>
  <c r="AC145" i="3"/>
  <c r="X145" i="3"/>
  <c r="X23" i="3"/>
  <c r="AC23" i="3"/>
  <c r="AC20" i="3"/>
  <c r="X20" i="3"/>
  <c r="X57" i="3"/>
  <c r="AC57" i="3"/>
  <c r="AC109" i="3"/>
  <c r="X109" i="3"/>
  <c r="AC133" i="3"/>
  <c r="X133" i="3"/>
  <c r="X27" i="3"/>
  <c r="AC27" i="3"/>
  <c r="AC135" i="3"/>
  <c r="X135" i="3"/>
  <c r="AC108" i="3"/>
  <c r="X108" i="3"/>
  <c r="X35" i="3"/>
  <c r="AC35" i="3"/>
  <c r="X115" i="3"/>
  <c r="AC115" i="3"/>
  <c r="AC119" i="3"/>
  <c r="X119" i="3"/>
  <c r="X195" i="3"/>
  <c r="AC195" i="3"/>
  <c r="AC11" i="3"/>
  <c r="X11" i="3"/>
  <c r="AC117" i="3"/>
  <c r="X117" i="3"/>
  <c r="AC172" i="3"/>
  <c r="X172" i="3"/>
  <c r="X93" i="3"/>
  <c r="AC93" i="3"/>
  <c r="AC113" i="3"/>
  <c r="X113" i="3"/>
  <c r="X25" i="3"/>
  <c r="AC25" i="3"/>
  <c r="F8" i="5" l="1"/>
  <c r="F7" i="5"/>
  <c r="F9" i="5"/>
  <c r="F6" i="5"/>
  <c r="F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0" authorId="0" shapeId="0" xr:uid="{00000000-0006-0000-0100-000001000000}">
      <text>
        <r>
          <rPr>
            <sz val="10"/>
            <rFont val="Arial"/>
            <family val="2"/>
          </rPr>
          <t>Parámetros tomados de la sección 5 del procedimiento GTI-PD-XX Gestión de Vulnerabilidades. Modifíquelos aquí si la Entidad ajusta los plazos: la columna 'Plazo máximo de remediación' de la matriz se recalcula sola.</t>
        </r>
      </text>
    </comment>
  </commentList>
</comments>
</file>

<file path=xl/sharedStrings.xml><?xml version="1.0" encoding="utf-8"?>
<sst xmlns="http://schemas.openxmlformats.org/spreadsheetml/2006/main" count="232" uniqueCount="208">
  <si>
    <t>IDENTIFICACIÓN</t>
  </si>
  <si>
    <t>Documento</t>
  </si>
  <si>
    <t>Proceso</t>
  </si>
  <si>
    <t>Gestión de Tecnologías de la Información.</t>
  </si>
  <si>
    <t>Responsable de la matriz</t>
  </si>
  <si>
    <t>Encargado de Seguridad de la Información, 120 Oficina Asesora de Planeación y Tecnologías de la Información.</t>
  </si>
  <si>
    <t>Objeto</t>
  </si>
  <si>
    <t>Registrar, priorizar y hacer seguimiento a las vulnerabilidades técnicas identificadas en la plataforma tecnológica del IDARTES, desde su detección hasta su verificación y cierre.</t>
  </si>
  <si>
    <t>HOJAS DEL ARCHIVO</t>
  </si>
  <si>
    <t>Matriz</t>
  </si>
  <si>
    <t>Hoja principal. Una fila por vulnerabilidad y activo afectado. Es el registro oficial que soporta las actividades 6 a 18 del procedimiento.</t>
  </si>
  <si>
    <t>Excepciones</t>
  </si>
  <si>
    <t>Tablero</t>
  </si>
  <si>
    <t>Indicadores automáticos del ciclo (actividad 18). No se diligencia, salvo la tabla de carga por responsable.</t>
  </si>
  <si>
    <t>Listas</t>
  </si>
  <si>
    <t>Listas desplegables y parámetros de plazo. Modifique aquí los días de remediación si la Entidad ajusta los plazos.</t>
  </si>
  <si>
    <t>CÓMO DILIGENCIAR</t>
  </si>
  <si>
    <t>1. Cargue los hallazgos</t>
  </si>
  <si>
    <t>Después de depurar los falsos positivos (actividad 6), registre en la hoja Matriz una fila por cada vulnerabilidad confirmada y activo afectado.</t>
  </si>
  <si>
    <t>2. Columnas obligatorias</t>
  </si>
  <si>
    <t>Fecha de detección, Activo / Host, Nombre de la vulnerabilidad, CVSS v3.1, ¿Expuesto a internet?, ¿Exploit público / KEV?, Responsable de la remediación y Estado. Sin ellas no se calculan la severidad, la prioridad ni el plazo.</t>
  </si>
  <si>
    <t>3. Columnas calculadas</t>
  </si>
  <si>
    <t>Severidad, Prioridad de atención, Plazo máximo de remediación, Días restantes y ¿Cumplió el plazo? están sombreadas en gris. No escriba sobre ellas: se sobrescribiría la fórmula.</t>
  </si>
  <si>
    <t>4. Actualice el estado</t>
  </si>
  <si>
    <t>Mueva cada fila por los estados Identificada, En análisis, En remediación, En verificación y Remediada. Use Falso positivo o Excepción aprobada cuando corresponda.</t>
  </si>
  <si>
    <t>5. Verifique</t>
  </si>
  <si>
    <t>Tras el re-escaneo (actividad 12) registre la fecha, el resultado de la verificación y, si quedó remediada, la fecha de cierre y el ticket de la mesa de servicios de TI.</t>
  </si>
  <si>
    <t>6. Excepciones</t>
  </si>
  <si>
    <t>7. Reporte</t>
  </si>
  <si>
    <t>Al cierre del ciclo consulte la hoja Tablero y reporte los indicadores conforme a la actividad 18 del procedimiento.</t>
  </si>
  <si>
    <t>8. Fila de ejemplo</t>
  </si>
  <si>
    <t>La fila 4 de la hoja Matriz contiene un ejemplo en color morado. Elimínela antes de empezar a usar el archivo.</t>
  </si>
  <si>
    <t>SEVERIDAD Y PLAZO MÁXIMO DE REMEDIACIÓN</t>
  </si>
  <si>
    <t>Severidad (puntaje CVSS v3.1)</t>
  </si>
  <si>
    <t>Plazo máximo de remediación</t>
  </si>
  <si>
    <t>Crítica (9.0 - 10.0)</t>
  </si>
  <si>
    <t>Siete (7) días calendario. Tres (3) días (72 horas) cuando el activo esté expuesto a internet o exista explotación activa.</t>
  </si>
  <si>
    <t>Alta (7.0 - 8.9)</t>
  </si>
  <si>
    <t>Quince (15) días calendario.</t>
  </si>
  <si>
    <t>Media (4.0 - 6.9)</t>
  </si>
  <si>
    <t>Treinta (30) días calendario.</t>
  </si>
  <si>
    <t>Baja (0.1 - 3.9)</t>
  </si>
  <si>
    <t>Noventa (90) días calendario.</t>
  </si>
  <si>
    <t>Informativa (0.0)</t>
  </si>
  <si>
    <t>Se atiende en el siguiente ciclo de escaneo, según disponibilidad.</t>
  </si>
  <si>
    <t>CONVENCIONES DE COLOR</t>
  </si>
  <si>
    <t>Gris</t>
  </si>
  <si>
    <t>Columna calculada por fórmula. No se diligencia.</t>
  </si>
  <si>
    <t>Azul</t>
  </si>
  <si>
    <t>Celda de parámetro o de entrada en las hojas Listas y Tablero.</t>
  </si>
  <si>
    <t>Rojo</t>
  </si>
  <si>
    <t>Plazo vencido, excepción vencida o cierre fuera de plazo.</t>
  </si>
  <si>
    <t>Ámbar</t>
  </si>
  <si>
    <t>Plazo por vencer en cinco (5) días o menos.</t>
  </si>
  <si>
    <t>Verde</t>
  </si>
  <si>
    <t>Vulnerabilidad remediada o cierre dentro del plazo.</t>
  </si>
  <si>
    <t>Morado</t>
  </si>
  <si>
    <t>Fila de ejemplo que debe eliminarse.</t>
  </si>
  <si>
    <t>LISTAS Y PARÁMETROS DE LA MATRIZ</t>
  </si>
  <si>
    <t>PARÁMETROS DE PLAZO MÁXIMO DE REMEDIACIÓN (días calendario)</t>
  </si>
  <si>
    <t>Severidad</t>
  </si>
  <si>
    <t>Días</t>
  </si>
  <si>
    <t>Crítica (general)</t>
  </si>
  <si>
    <t>Crítica expuesta a internet o con explotación activa</t>
  </si>
  <si>
    <t>Alta</t>
  </si>
  <si>
    <t>Media</t>
  </si>
  <si>
    <t>Baja</t>
  </si>
  <si>
    <t>Los valores en azul son parámetros editables. La matriz los usa para calcular el plazo máximo de cada hallazgo.</t>
  </si>
  <si>
    <t>Origen del hallazgo</t>
  </si>
  <si>
    <t>Tipo de activo</t>
  </si>
  <si>
    <t>Sí / No</t>
  </si>
  <si>
    <t>Criticidad del activo</t>
  </si>
  <si>
    <t>Tipo de acción</t>
  </si>
  <si>
    <t>Estado</t>
  </si>
  <si>
    <t>Resultado de la verificación</t>
  </si>
  <si>
    <t>Estado de la excepción</t>
  </si>
  <si>
    <t>Escaneo interno</t>
  </si>
  <si>
    <t>Servidor</t>
  </si>
  <si>
    <t>Sí</t>
  </si>
  <si>
    <t>Aplicación de parche</t>
  </si>
  <si>
    <t>Identificada</t>
  </si>
  <si>
    <t>Remediada</t>
  </si>
  <si>
    <t>Vigente</t>
  </si>
  <si>
    <t>Escaneo externo</t>
  </si>
  <si>
    <t>Estación de trabajo</t>
  </si>
  <si>
    <t>No</t>
  </si>
  <si>
    <t>Actualización de versión</t>
  </si>
  <si>
    <t>En análisis</t>
  </si>
  <si>
    <t>Persiste</t>
  </si>
  <si>
    <t>Prorrogada</t>
  </si>
  <si>
    <t>Escaneo autenticado</t>
  </si>
  <si>
    <t>Dispositivo de red</t>
  </si>
  <si>
    <t>Cambio de configuración / hardening</t>
  </si>
  <si>
    <t>En remediación</t>
  </si>
  <si>
    <t>No verificada</t>
  </si>
  <si>
    <t>Cerrada</t>
  </si>
  <si>
    <t>Prueba de penetración</t>
  </si>
  <si>
    <t>Dispositivo de seguridad</t>
  </si>
  <si>
    <t>Deshabilitar servicio o puerto</t>
  </si>
  <si>
    <t>En verificación</t>
  </si>
  <si>
    <t>Vencida</t>
  </si>
  <si>
    <t>Alerta de fabricante</t>
  </si>
  <si>
    <t>Base de datos</t>
  </si>
  <si>
    <t>Reemplazo del activo</t>
  </si>
  <si>
    <t>Alerta ColCERT / CSIRT</t>
  </si>
  <si>
    <t>Aplicación web</t>
  </si>
  <si>
    <t>Control compensatorio</t>
  </si>
  <si>
    <t>Falso positivo</t>
  </si>
  <si>
    <t>Reporte de tercero</t>
  </si>
  <si>
    <t>Servicio en la nube</t>
  </si>
  <si>
    <t>Sin acción (falso positivo)</t>
  </si>
  <si>
    <t>Excepción aprobada</t>
  </si>
  <si>
    <t>Auditoría</t>
  </si>
  <si>
    <t>Impresora / IoT</t>
  </si>
  <si>
    <t>Otro</t>
  </si>
  <si>
    <t>No.</t>
  </si>
  <si>
    <t>Ciclo de escaneo</t>
  </si>
  <si>
    <t>Fecha de detección</t>
  </si>
  <si>
    <t>Activo / Host</t>
  </si>
  <si>
    <t>Dirección IP / URL</t>
  </si>
  <si>
    <t>¿Expuesto a internet?</t>
  </si>
  <si>
    <t>Grupo de vulnerabilidad</t>
  </si>
  <si>
    <t>Nombre de la vulnerabilidad</t>
  </si>
  <si>
    <t>CVE asociado</t>
  </si>
  <si>
    <t>CVSS v3.1</t>
  </si>
  <si>
    <t>¿Exploit público / KEV?</t>
  </si>
  <si>
    <t>Prioridad de atención</t>
  </si>
  <si>
    <t>Área responsable</t>
  </si>
  <si>
    <t>Responsable de la remediación</t>
  </si>
  <si>
    <t>Acción a realizar (remediación)</t>
  </si>
  <si>
    <t>Días restantes</t>
  </si>
  <si>
    <t>Avance (%)</t>
  </si>
  <si>
    <t>Fecha de re-escaneo</t>
  </si>
  <si>
    <t>Fecha de cierre</t>
  </si>
  <si>
    <t>¿Cumplió el plazo?</t>
  </si>
  <si>
    <t>No. de ticket mesa de servicios de TI</t>
  </si>
  <si>
    <t>Observaciones / evidencia</t>
  </si>
  <si>
    <t>2026-T3</t>
  </si>
  <si>
    <t>SRV-WEB-01</t>
  </si>
  <si>
    <t>198.51.100.25</t>
  </si>
  <si>
    <t>Actualización de OpenSSH</t>
  </si>
  <si>
    <t>OpenSSH inferior a 9.8p1 - ejecución remota de código (regreSSHion)</t>
  </si>
  <si>
    <t>CVE-2024-6387</t>
  </si>
  <si>
    <t>122 Área de Tecnología de la Información</t>
  </si>
  <si>
    <t>Administrador de infraestructura</t>
  </si>
  <si>
    <t>Actualizar OpenSSH a la versión 9.8p1 o superior y reiniciar el servicio en la ventana de mantenimiento autorizada.</t>
  </si>
  <si>
    <t>GLPI-12345</t>
  </si>
  <si>
    <t>FILA DE EJEMPLO: elimínela antes de usar la matriz.</t>
  </si>
  <si>
    <t>REGISTRO DE EXCEPCIONES Y RIESGOS ACEPTADOS</t>
  </si>
  <si>
    <t>No. de excepción</t>
  </si>
  <si>
    <t>Fecha de solicitud</t>
  </si>
  <si>
    <t>No. en la matriz</t>
  </si>
  <si>
    <t>CVE / vulnerabilidad</t>
  </si>
  <si>
    <t>Activo(s) afectado(s)</t>
  </si>
  <si>
    <t>Motivo de la no remediación</t>
  </si>
  <si>
    <t>Controles compensatorios</t>
  </si>
  <si>
    <t>Fecha de vencimiento</t>
  </si>
  <si>
    <t>Días para el vencimiento</t>
  </si>
  <si>
    <t>Fecha de reevaluación</t>
  </si>
  <si>
    <t>Aprobó (Líder de proceso)</t>
  </si>
  <si>
    <t>Avaló (Jefe OAPTI)</t>
  </si>
  <si>
    <t>Observaciones</t>
  </si>
  <si>
    <t>TABLERO DE INDICADORES DE GESTIÓN DE VULNERABILIDADES</t>
  </si>
  <si>
    <t>1. VOLUMEN DE HALLAZGOS</t>
  </si>
  <si>
    <t>3. CUMPLIMIENTO DE PLAZOS</t>
  </si>
  <si>
    <t>Total de vulnerabilidades registradas</t>
  </si>
  <si>
    <t>Vulnerabilidades vencidas (fuera de plazo)</t>
  </si>
  <si>
    <t>Críticas</t>
  </si>
  <si>
    <t>Por vencer en 5 días o menos</t>
  </si>
  <si>
    <t>Altas</t>
  </si>
  <si>
    <t>Cerradas dentro del plazo</t>
  </si>
  <si>
    <t>Medias</t>
  </si>
  <si>
    <t>Cerradas fuera del plazo</t>
  </si>
  <si>
    <t>Bajas</t>
  </si>
  <si>
    <t>% de remediación dentro del plazo</t>
  </si>
  <si>
    <t>Informativas</t>
  </si>
  <si>
    <t>% de remediación del total registrado</t>
  </si>
  <si>
    <t>Sobre activos expuestos a internet</t>
  </si>
  <si>
    <t>Tiempo promedio de remediación (días calendario)</t>
  </si>
  <si>
    <t>Con exploit público o explotación activa (KEV)</t>
  </si>
  <si>
    <t>2. ESTADO DE LA GESTIÓN</t>
  </si>
  <si>
    <t>4. RIESGOS ACEPTADOS Y PENDIENTES CRÍTICOS</t>
  </si>
  <si>
    <t>Identificadas</t>
  </si>
  <si>
    <t>Excepciones vigentes</t>
  </si>
  <si>
    <t>Excepciones vencidas sin cerrar</t>
  </si>
  <si>
    <t>Críticas pendientes en activos expuestos a internet</t>
  </si>
  <si>
    <t>Altas pendientes en activos expuestos a internet</t>
  </si>
  <si>
    <t>Remediadas</t>
  </si>
  <si>
    <t>Hallazgos con prioridad inmediata sin cerrar</t>
  </si>
  <si>
    <t>Falsos positivos</t>
  </si>
  <si>
    <t>Con excepción aprobada (riesgo aceptado)</t>
  </si>
  <si>
    <t>5. CARGA POR RESPONSABLE</t>
  </si>
  <si>
    <t>Responsable (escríbalo tal como aparece en la matriz)</t>
  </si>
  <si>
    <t>Hallazgos asignados</t>
  </si>
  <si>
    <t>Nota: los indicadores se recalculan al abrir el archivo. Las celdas en azul son las únicas que se diligencian en esta hoja; el resto son fórmulas.</t>
  </si>
  <si>
    <t>GESTIÓN DE TECNOLOGÍAS DE LA INFORMACIÓN</t>
  </si>
  <si>
    <r>
      <rPr>
        <b/>
        <sz val="12"/>
        <rFont val="Arial"/>
        <family val="2"/>
      </rPr>
      <t>Versión:</t>
    </r>
    <r>
      <rPr>
        <sz val="12"/>
        <rFont val="Arial"/>
        <family val="2"/>
      </rPr>
      <t xml:space="preserve"> 1</t>
    </r>
  </si>
  <si>
    <t>FORMATO MATRIZ DE SEGUIMIENTO DE VULNERABILIDADES</t>
  </si>
  <si>
    <r>
      <rPr>
        <b/>
        <sz val="12"/>
        <rFont val="Arial"/>
        <family val="2"/>
      </rPr>
      <t>Código:</t>
    </r>
    <r>
      <rPr>
        <sz val="12"/>
        <rFont val="Arial"/>
        <family val="2"/>
      </rPr>
      <t xml:space="preserve"> GTI-F-27</t>
    </r>
  </si>
  <si>
    <t>Anexo 1 del procedimiento de Gestión de Vulnerabilidades, código GTI-FT-YY, versión 1. (El formato de excepción, anexo 2, es el GTI-F-28.)</t>
  </si>
  <si>
    <t>Registro de las excepciones y riesgos aceptados aprobados mediante el formato GTI-F-28 (actividades 15 y 16). Alimenta el control de vigencias de la actividad 18.</t>
  </si>
  <si>
    <t>Si en la actividad 14 se determina que la vulnerabilidad no puede remediarse dentro del plazo, el responsable diligencia el formato GTI-F-27 (actividad 15). Una vez aprobado y avalado (actividad 16), regístrelo en la hoja Excepciones, anote su número en la columna No. de excepción y marque el estado Excepción aprobada.</t>
  </si>
  <si>
    <t>Fuente: sección 5 del procedimiento de Gestión de Vulnerabilidades. Los días son parámetros editables en la hoja Listas (celdas C5 a C9).</t>
  </si>
  <si>
    <t>No. de excepción (GTI-F-28)</t>
  </si>
  <si>
    <t>Cada fila corresponde a un formato GTI-F-28 de excepción y aceptación de riesgo aprobado.  ·  Vigencia máxima: seis (6) meses.</t>
  </si>
  <si>
    <t>Indicadores de la actividad 18 del procedimiento de Gestión de Vulnerabilidades Se calculan automáticamente a partir de las hojas Matriz y Excepciones.</t>
  </si>
  <si>
    <t>Anexo 1 del procedimiento de Gestión de Vulnerabilidades. Una fila por vulnerabilidad y activo afectado. 
Las columnas sombreadas en gris son calculadas: no las diligencie.</t>
  </si>
  <si>
    <r>
      <rPr>
        <b/>
        <sz val="12"/>
        <rFont val="Arial"/>
        <family val="2"/>
      </rPr>
      <t>Fecha:</t>
    </r>
    <r>
      <rPr>
        <sz val="12"/>
        <rFont val="Arial"/>
        <family val="2"/>
      </rPr>
      <t xml:space="preserve"> 28/09/2026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</si>
</sst>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555555"/>
      <name val="Arial"/>
      <family val="2"/>
    </font>
    <font>
      <b/>
      <sz val="12"/>
      <color rgb="FFFFFFFF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i/>
      <sz val="10"/>
      <color rgb="FF7030A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F3A5F"/>
        <bgColor rgb="FF1F4E79"/>
      </patternFill>
    </fill>
    <fill>
      <patternFill patternType="solid">
        <fgColor rgb="FF2E5C8A"/>
        <bgColor rgb="FF1F4E79"/>
      </patternFill>
    </fill>
    <fill>
      <patternFill patternType="solid">
        <fgColor rgb="FFD9D9D9"/>
        <bgColor rgb="FFD6C6E8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rgb="FFFFC7CE"/>
        <bgColor rgb="FFFCE4D6"/>
      </patternFill>
    </fill>
    <fill>
      <patternFill patternType="solid">
        <fgColor rgb="FFFFEB9C"/>
        <bgColor rgb="FFFFF2CC"/>
      </patternFill>
    </fill>
    <fill>
      <patternFill patternType="solid">
        <fgColor rgb="FFC6EFCE"/>
        <bgColor rgb="FFDDEBF7"/>
      </patternFill>
    </fill>
    <fill>
      <patternFill patternType="solid">
        <fgColor rgb="FFD6C6E8"/>
        <bgColor rgb="FFD9D9D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3" fontId="3" fillId="5" borderId="1" xfId="0" applyNumberFormat="1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3" fillId="5" borderId="1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 vertical="center"/>
    </xf>
    <xf numFmtId="0" fontId="0" fillId="0" borderId="3" xfId="0" applyBorder="1"/>
    <xf numFmtId="0" fontId="2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14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4" fontId="9" fillId="0" borderId="3" xfId="0" applyNumberFormat="1" applyFont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/>
    </xf>
    <xf numFmtId="14" fontId="4" fillId="5" borderId="3" xfId="0" applyNumberFormat="1" applyFont="1" applyFill="1" applyBorder="1" applyAlignment="1">
      <alignment horizontal="center" vertical="top"/>
    </xf>
    <xf numFmtId="9" fontId="9" fillId="0" borderId="3" xfId="0" applyNumberFormat="1" applyFont="1" applyBorder="1" applyAlignment="1">
      <alignment horizontal="center" vertical="top"/>
    </xf>
    <xf numFmtId="14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164" fontId="4" fillId="0" borderId="3" xfId="0" applyNumberFormat="1" applyFont="1" applyBorder="1" applyAlignment="1">
      <alignment horizontal="center" vertical="top"/>
    </xf>
    <xf numFmtId="9" fontId="4" fillId="0" borderId="3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0" fillId="11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11" fillId="11" borderId="11" xfId="0" applyFont="1" applyFill="1" applyBorder="1" applyAlignment="1">
      <alignment horizontal="center" vertical="center"/>
    </xf>
    <xf numFmtId="0" fontId="11" fillId="11" borderId="12" xfId="0" applyFont="1" applyFill="1" applyBorder="1" applyAlignment="1">
      <alignment horizontal="center" vertical="center"/>
    </xf>
    <xf numFmtId="0" fontId="5" fillId="0" borderId="0" xfId="0" applyFont="1"/>
    <xf numFmtId="0" fontId="2" fillId="3" borderId="0" xfId="0" applyFont="1" applyFill="1" applyAlignment="1">
      <alignment horizontal="left" vertical="center"/>
    </xf>
    <xf numFmtId="0" fontId="1" fillId="2" borderId="0" xfId="0" applyFont="1" applyFill="1"/>
    <xf numFmtId="0" fontId="6" fillId="2" borderId="0" xfId="0" applyFont="1" applyFill="1" applyAlignment="1">
      <alignment horizontal="left" vertical="center"/>
    </xf>
    <xf numFmtId="0" fontId="2" fillId="3" borderId="0" xfId="0" applyFont="1" applyFill="1"/>
    <xf numFmtId="0" fontId="5" fillId="0" borderId="2" xfId="0" applyFont="1" applyBorder="1"/>
  </cellXfs>
  <cellStyles count="1">
    <cellStyle name="Normal" xfId="0" builtinId="0"/>
  </cellStyles>
  <dxfs count="24"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sz val="10"/>
        <color rgb="FF006100"/>
        <name val="Arial"/>
        <charset val="1"/>
      </font>
      <fill>
        <patternFill>
          <bgColor rgb="FFC6EFCE"/>
        </patternFill>
      </fill>
    </dxf>
    <dxf>
      <font>
        <sz val="10"/>
        <color rgb="FF006100"/>
        <name val="Arial"/>
        <charset val="1"/>
      </font>
      <fill>
        <patternFill>
          <bgColor rgb="FFC6EFCE"/>
        </patternFill>
      </fill>
    </dxf>
    <dxf>
      <font>
        <sz val="10"/>
        <color rgb="FF9C0006"/>
        <name val="Arial"/>
        <charset val="1"/>
      </font>
      <fill>
        <patternFill>
          <bgColor rgb="FFFFC7CE"/>
        </patternFill>
      </fill>
    </dxf>
    <dxf>
      <font>
        <sz val="10"/>
        <color rgb="FF9C6500"/>
        <name val="Arial"/>
        <charset val="1"/>
      </font>
      <fill>
        <patternFill>
          <bgColor rgb="FFFFEB9C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sz val="10"/>
        <color rgb="FF833C00"/>
        <name val="Arial"/>
        <charset val="1"/>
      </font>
      <fill>
        <patternFill>
          <bgColor rgb="FFFCE4D6"/>
        </patternFill>
      </fill>
    </dxf>
    <dxf>
      <font>
        <sz val="10"/>
        <color rgb="FF833C00"/>
        <name val="Arial"/>
        <charset val="1"/>
      </font>
      <fill>
        <patternFill>
          <bgColor rgb="FFFCE4D6"/>
        </patternFill>
      </fill>
    </dxf>
    <dxf>
      <font>
        <sz val="10"/>
        <color rgb="FF1F4E79"/>
        <name val="Arial"/>
        <charset val="1"/>
      </font>
      <fill>
        <patternFill>
          <bgColor rgb="FFDDEBF7"/>
        </patternFill>
      </fill>
    </dxf>
    <dxf>
      <font>
        <sz val="10"/>
        <color rgb="FF7F6000"/>
        <name val="Arial"/>
        <charset val="1"/>
      </font>
      <fill>
        <patternFill>
          <bgColor rgb="FFFFF2CC"/>
        </patternFill>
      </fill>
    </dxf>
    <dxf>
      <font>
        <sz val="10"/>
        <color rgb="FF403151"/>
        <name val="Arial"/>
        <charset val="1"/>
      </font>
      <fill>
        <patternFill>
          <bgColor rgb="FFD6C6E8"/>
        </patternFill>
      </fill>
    </dxf>
    <dxf>
      <font>
        <sz val="10"/>
        <color rgb="FF3F3F3F"/>
        <name val="Arial"/>
        <charset val="1"/>
      </font>
      <fill>
        <patternFill>
          <bgColor rgb="FFD9D9D9"/>
        </patternFill>
      </fill>
    </dxf>
    <dxf>
      <font>
        <sz val="10"/>
        <color rgb="FF006100"/>
        <name val="Arial"/>
        <charset val="1"/>
      </font>
      <fill>
        <patternFill>
          <bgColor rgb="FFC6EFCE"/>
        </patternFill>
      </fill>
    </dxf>
    <dxf>
      <font>
        <sz val="10"/>
        <color rgb="FF000000"/>
        <name val="Arial"/>
        <charset val="1"/>
      </font>
      <fill>
        <patternFill>
          <bgColor rgb="FFD9D9D9"/>
        </patternFill>
      </fill>
    </dxf>
    <dxf>
      <font>
        <sz val="10"/>
        <color rgb="FF000000"/>
        <name val="Arial"/>
        <charset val="1"/>
      </font>
      <fill>
        <patternFill>
          <bgColor rgb="FFFFD24D"/>
        </patternFill>
      </fill>
    </dxf>
    <dxf>
      <font>
        <sz val="10"/>
        <color rgb="FFFFFFFF"/>
        <name val="Arial"/>
        <charset val="1"/>
      </font>
      <fill>
        <patternFill>
          <bgColor rgb="FFE8681B"/>
        </patternFill>
      </fill>
    </dxf>
    <dxf>
      <font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D9D9D9"/>
        </patternFill>
      </fill>
    </dxf>
    <dxf>
      <font>
        <b/>
        <sz val="10"/>
        <color rgb="FF000000"/>
        <name val="Arial"/>
        <charset val="1"/>
      </font>
      <fill>
        <patternFill>
          <bgColor rgb="FFA9D18E"/>
        </patternFill>
      </fill>
    </dxf>
    <dxf>
      <font>
        <b/>
        <sz val="10"/>
        <color rgb="FF000000"/>
        <name val="Arial"/>
        <charset val="1"/>
      </font>
      <fill>
        <patternFill>
          <bgColor rgb="FFFFD24D"/>
        </patternFill>
      </fill>
    </dxf>
    <dxf>
      <font>
        <b/>
        <sz val="10"/>
        <color rgb="FFFFFFFF"/>
        <name val="Arial"/>
        <charset val="1"/>
      </font>
      <fill>
        <patternFill>
          <bgColor rgb="FFE8681B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1F4E79"/>
      <rgbColor rgb="FFBFBFBF"/>
      <rgbColor rgb="FF9C6500"/>
      <rgbColor rgb="FF9999FF"/>
      <rgbColor rgb="FF7030A0"/>
      <rgbColor rgb="FFFFF2CC"/>
      <rgbColor rgb="FFDDEBF7"/>
      <rgbColor rgb="FF660066"/>
      <rgbColor rgb="FFFF8080"/>
      <rgbColor rgb="FF2E5C8A"/>
      <rgbColor rgb="FFD6C6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A9D18E"/>
      <rgbColor rgb="FFFCE4D6"/>
      <rgbColor rgb="FFD9D9D9"/>
      <rgbColor rgb="FFFFC7CE"/>
      <rgbColor rgb="FF3366FF"/>
      <rgbColor rgb="FF33CCCC"/>
      <rgbColor rgb="FF99CC00"/>
      <rgbColor rgb="FFFFD24D"/>
      <rgbColor rgb="FFFF9900"/>
      <rgbColor rgb="FFE8681B"/>
      <rgbColor rgb="FF555555"/>
      <rgbColor rgb="FF969696"/>
      <rgbColor rgb="FF1F3A5F"/>
      <rgbColor rgb="FF339966"/>
      <rgbColor rgb="FF003300"/>
      <rgbColor rgb="FF333300"/>
      <rgbColor rgb="FF833C00"/>
      <rgbColor rgb="FF993366"/>
      <rgbColor rgb="FF403151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279400</xdr:colOff>
      <xdr:row>0</xdr:row>
      <xdr:rowOff>228600</xdr:rowOff>
    </xdr:from>
    <xdr:to>
      <xdr:col>3</xdr:col>
      <xdr:colOff>254000</xdr:colOff>
      <xdr:row>2</xdr:row>
      <xdr:rowOff>482600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AF6306-88CF-2BF1-43EB-C8C09BF20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228600"/>
          <a:ext cx="104140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A5F"/>
  </sheetPr>
  <dimension ref="B1:C39"/>
  <sheetViews>
    <sheetView showGridLines="0" zoomScaleNormal="100" workbookViewId="0">
      <selection activeCell="C14" sqref="C14"/>
    </sheetView>
  </sheetViews>
  <sheetFormatPr baseColWidth="10" defaultColWidth="8.6640625" defaultRowHeight="15" x14ac:dyDescent="0.2"/>
  <cols>
    <col min="1" max="1" width="2" customWidth="1"/>
    <col min="2" max="2" width="34" customWidth="1"/>
    <col min="3" max="3" width="92" customWidth="1"/>
  </cols>
  <sheetData>
    <row r="1" spans="2:3" x14ac:dyDescent="0.2">
      <c r="B1" s="55" t="s">
        <v>0</v>
      </c>
      <c r="C1" s="55"/>
    </row>
    <row r="2" spans="2:3" ht="25.5" customHeight="1" x14ac:dyDescent="0.2">
      <c r="B2" s="1" t="s">
        <v>1</v>
      </c>
      <c r="C2" s="2" t="s">
        <v>199</v>
      </c>
    </row>
    <row r="3" spans="2:3" ht="15" customHeight="1" x14ac:dyDescent="0.2">
      <c r="B3" s="1" t="s">
        <v>2</v>
      </c>
      <c r="C3" s="2" t="s">
        <v>3</v>
      </c>
    </row>
    <row r="4" spans="2:3" ht="25.5" customHeight="1" x14ac:dyDescent="0.2">
      <c r="B4" s="1" t="s">
        <v>4</v>
      </c>
      <c r="C4" s="2" t="s">
        <v>5</v>
      </c>
    </row>
    <row r="5" spans="2:3" ht="25.5" customHeight="1" x14ac:dyDescent="0.2">
      <c r="B5" s="1" t="s">
        <v>6</v>
      </c>
      <c r="C5" s="2" t="s">
        <v>7</v>
      </c>
    </row>
    <row r="7" spans="2:3" x14ac:dyDescent="0.2">
      <c r="B7" s="55" t="s">
        <v>8</v>
      </c>
      <c r="C7" s="55"/>
    </row>
    <row r="8" spans="2:3" ht="25.5" customHeight="1" x14ac:dyDescent="0.2">
      <c r="B8" s="1" t="s">
        <v>9</v>
      </c>
      <c r="C8" s="2" t="s">
        <v>10</v>
      </c>
    </row>
    <row r="9" spans="2:3" ht="25.5" customHeight="1" x14ac:dyDescent="0.2">
      <c r="B9" s="1" t="s">
        <v>11</v>
      </c>
      <c r="C9" s="2" t="s">
        <v>200</v>
      </c>
    </row>
    <row r="10" spans="2:3" ht="25.5" customHeight="1" x14ac:dyDescent="0.2">
      <c r="B10" s="1" t="s">
        <v>12</v>
      </c>
      <c r="C10" s="2" t="s">
        <v>13</v>
      </c>
    </row>
    <row r="11" spans="2:3" ht="25.5" customHeight="1" x14ac:dyDescent="0.2">
      <c r="B11" s="1" t="s">
        <v>14</v>
      </c>
      <c r="C11" s="2" t="s">
        <v>15</v>
      </c>
    </row>
    <row r="13" spans="2:3" x14ac:dyDescent="0.2">
      <c r="B13" s="55" t="s">
        <v>16</v>
      </c>
      <c r="C13" s="55"/>
    </row>
    <row r="14" spans="2:3" ht="25.5" customHeight="1" x14ac:dyDescent="0.2">
      <c r="B14" s="1" t="s">
        <v>17</v>
      </c>
      <c r="C14" s="2" t="s">
        <v>18</v>
      </c>
    </row>
    <row r="15" spans="2:3" ht="39" customHeight="1" x14ac:dyDescent="0.2">
      <c r="B15" s="1" t="s">
        <v>19</v>
      </c>
      <c r="C15" s="2" t="s">
        <v>20</v>
      </c>
    </row>
    <row r="16" spans="2:3" ht="25.5" customHeight="1" x14ac:dyDescent="0.2">
      <c r="B16" s="1" t="s">
        <v>21</v>
      </c>
      <c r="C16" s="2" t="s">
        <v>22</v>
      </c>
    </row>
    <row r="17" spans="2:3" ht="25.5" customHeight="1" x14ac:dyDescent="0.2">
      <c r="B17" s="1" t="s">
        <v>23</v>
      </c>
      <c r="C17" s="2" t="s">
        <v>24</v>
      </c>
    </row>
    <row r="18" spans="2:3" ht="25.5" customHeight="1" x14ac:dyDescent="0.2">
      <c r="B18" s="1" t="s">
        <v>25</v>
      </c>
      <c r="C18" s="2" t="s">
        <v>26</v>
      </c>
    </row>
    <row r="19" spans="2:3" ht="51.75" customHeight="1" x14ac:dyDescent="0.2">
      <c r="B19" s="1" t="s">
        <v>27</v>
      </c>
      <c r="C19" s="2" t="s">
        <v>201</v>
      </c>
    </row>
    <row r="20" spans="2:3" ht="25.5" customHeight="1" x14ac:dyDescent="0.2">
      <c r="B20" s="1" t="s">
        <v>28</v>
      </c>
      <c r="C20" s="2" t="s">
        <v>29</v>
      </c>
    </row>
    <row r="21" spans="2:3" ht="25.5" customHeight="1" x14ac:dyDescent="0.2">
      <c r="B21" s="1" t="s">
        <v>30</v>
      </c>
      <c r="C21" s="2" t="s">
        <v>31</v>
      </c>
    </row>
    <row r="23" spans="2:3" x14ac:dyDescent="0.2">
      <c r="B23" s="55" t="s">
        <v>32</v>
      </c>
      <c r="C23" s="55"/>
    </row>
    <row r="24" spans="2:3" x14ac:dyDescent="0.2">
      <c r="B24" s="3" t="s">
        <v>33</v>
      </c>
      <c r="C24" s="3" t="s">
        <v>34</v>
      </c>
    </row>
    <row r="25" spans="2:3" ht="25.5" customHeight="1" x14ac:dyDescent="0.2">
      <c r="B25" s="1" t="s">
        <v>35</v>
      </c>
      <c r="C25" s="2" t="s">
        <v>36</v>
      </c>
    </row>
    <row r="26" spans="2:3" ht="15" customHeight="1" x14ac:dyDescent="0.2">
      <c r="B26" s="1" t="s">
        <v>37</v>
      </c>
      <c r="C26" s="2" t="s">
        <v>38</v>
      </c>
    </row>
    <row r="27" spans="2:3" ht="15" customHeight="1" x14ac:dyDescent="0.2">
      <c r="B27" s="1" t="s">
        <v>39</v>
      </c>
      <c r="C27" s="2" t="s">
        <v>40</v>
      </c>
    </row>
    <row r="28" spans="2:3" ht="15" customHeight="1" x14ac:dyDescent="0.2">
      <c r="B28" s="1" t="s">
        <v>41</v>
      </c>
      <c r="C28" s="2" t="s">
        <v>42</v>
      </c>
    </row>
    <row r="29" spans="2:3" ht="15" customHeight="1" x14ac:dyDescent="0.2">
      <c r="B29" s="1" t="s">
        <v>43</v>
      </c>
      <c r="C29" s="2" t="s">
        <v>44</v>
      </c>
    </row>
    <row r="31" spans="2:3" x14ac:dyDescent="0.2">
      <c r="B31" s="54" t="s">
        <v>202</v>
      </c>
      <c r="C31" s="54"/>
    </row>
    <row r="33" spans="2:3" x14ac:dyDescent="0.2">
      <c r="B33" s="55" t="s">
        <v>45</v>
      </c>
      <c r="C33" s="55"/>
    </row>
    <row r="34" spans="2:3" x14ac:dyDescent="0.2">
      <c r="B34" s="4" t="s">
        <v>46</v>
      </c>
      <c r="C34" s="5" t="s">
        <v>47</v>
      </c>
    </row>
    <row r="35" spans="2:3" x14ac:dyDescent="0.2">
      <c r="B35" s="6" t="s">
        <v>48</v>
      </c>
      <c r="C35" s="5" t="s">
        <v>49</v>
      </c>
    </row>
    <row r="36" spans="2:3" x14ac:dyDescent="0.2">
      <c r="B36" s="7" t="s">
        <v>50</v>
      </c>
      <c r="C36" s="5" t="s">
        <v>51</v>
      </c>
    </row>
    <row r="37" spans="2:3" x14ac:dyDescent="0.2">
      <c r="B37" s="8" t="s">
        <v>52</v>
      </c>
      <c r="C37" s="5" t="s">
        <v>53</v>
      </c>
    </row>
    <row r="38" spans="2:3" x14ac:dyDescent="0.2">
      <c r="B38" s="9" t="s">
        <v>54</v>
      </c>
      <c r="C38" s="5" t="s">
        <v>55</v>
      </c>
    </row>
    <row r="39" spans="2:3" x14ac:dyDescent="0.2">
      <c r="B39" s="10" t="s">
        <v>56</v>
      </c>
      <c r="C39" s="5" t="s">
        <v>57</v>
      </c>
    </row>
  </sheetData>
  <mergeCells count="6">
    <mergeCell ref="B31:C31"/>
    <mergeCell ref="B33:C33"/>
    <mergeCell ref="B1:C1"/>
    <mergeCell ref="B7:C7"/>
    <mergeCell ref="B13:C13"/>
    <mergeCell ref="B23:C2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3A5F"/>
  </sheetPr>
  <dimension ref="A1:AF205"/>
  <sheetViews>
    <sheetView showGridLines="0" tabSelected="1" zoomScaleNormal="100" workbookViewId="0">
      <selection activeCell="G17" sqref="G17"/>
    </sheetView>
  </sheetViews>
  <sheetFormatPr baseColWidth="10" defaultColWidth="8.6640625" defaultRowHeight="15" x14ac:dyDescent="0.2"/>
  <cols>
    <col min="1" max="1" width="0.6640625" style="24" customWidth="1"/>
    <col min="2" max="2" width="6" style="24" customWidth="1"/>
    <col min="3" max="4" width="14" style="24" customWidth="1"/>
    <col min="5" max="5" width="20" style="24" customWidth="1"/>
    <col min="6" max="6" width="24" style="24" customWidth="1"/>
    <col min="7" max="7" width="22" style="24" customWidth="1"/>
    <col min="8" max="8" width="20" style="24" customWidth="1"/>
    <col min="9" max="10" width="12" style="24" customWidth="1"/>
    <col min="11" max="11" width="26" style="24" customWidth="1"/>
    <col min="12" max="12" width="40" style="24" customWidth="1"/>
    <col min="13" max="13" width="20" style="24" customWidth="1"/>
    <col min="14" max="14" width="10" style="24" customWidth="1"/>
    <col min="15" max="16" width="13" style="24" customWidth="1"/>
    <col min="17" max="17" width="16" style="24" customWidth="1"/>
    <col min="18" max="19" width="24" style="24" customWidth="1"/>
    <col min="20" max="20" width="46" style="24" customWidth="1"/>
    <col min="21" max="21" width="24" style="24" customWidth="1"/>
    <col min="22" max="22" width="20" style="24" customWidth="1"/>
    <col min="23" max="23" width="15" style="24" customWidth="1"/>
    <col min="24" max="24" width="11" style="24" customWidth="1"/>
    <col min="25" max="25" width="10" style="24" customWidth="1"/>
    <col min="26" max="26" width="14" style="24" customWidth="1"/>
    <col min="27" max="27" width="18" style="24" customWidth="1"/>
    <col min="28" max="28" width="13" style="24" customWidth="1"/>
    <col min="29" max="29" width="12" style="24" customWidth="1"/>
    <col min="30" max="31" width="18" style="24" customWidth="1"/>
    <col min="32" max="32" width="17.6640625" style="24" customWidth="1"/>
    <col min="33" max="16384" width="8.6640625" style="24"/>
  </cols>
  <sheetData>
    <row r="1" spans="1:32" s="23" customFormat="1" ht="24" customHeight="1" x14ac:dyDescent="0.2">
      <c r="A1" s="44"/>
      <c r="B1" s="44"/>
      <c r="C1" s="44"/>
      <c r="D1" s="44"/>
      <c r="E1" s="45" t="s">
        <v>195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7"/>
      <c r="AE1" s="43" t="s">
        <v>198</v>
      </c>
      <c r="AF1" s="43"/>
    </row>
    <row r="2" spans="1:32" s="23" customFormat="1" ht="24" customHeight="1" x14ac:dyDescent="0.2">
      <c r="A2" s="44"/>
      <c r="B2" s="44"/>
      <c r="C2" s="44"/>
      <c r="D2" s="44"/>
      <c r="E2" s="48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50"/>
      <c r="AE2" s="43" t="s">
        <v>207</v>
      </c>
      <c r="AF2" s="43"/>
    </row>
    <row r="3" spans="1:32" s="23" customFormat="1" ht="52" customHeight="1" x14ac:dyDescent="0.2">
      <c r="A3" s="44"/>
      <c r="B3" s="44"/>
      <c r="C3" s="44"/>
      <c r="D3" s="44"/>
      <c r="E3" s="51" t="s">
        <v>197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3"/>
      <c r="AE3" s="43" t="s">
        <v>196</v>
      </c>
      <c r="AF3" s="43"/>
    </row>
    <row r="4" spans="1:32" ht="30" customHeight="1" x14ac:dyDescent="0.2">
      <c r="B4" s="40" t="s">
        <v>206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2"/>
    </row>
    <row r="5" spans="1:32" ht="42" customHeight="1" x14ac:dyDescent="0.2">
      <c r="B5" s="25" t="s">
        <v>115</v>
      </c>
      <c r="C5" s="25" t="s">
        <v>116</v>
      </c>
      <c r="D5" s="25" t="s">
        <v>117</v>
      </c>
      <c r="E5" s="25" t="s">
        <v>68</v>
      </c>
      <c r="F5" s="25" t="s">
        <v>118</v>
      </c>
      <c r="G5" s="25" t="s">
        <v>119</v>
      </c>
      <c r="H5" s="25" t="s">
        <v>69</v>
      </c>
      <c r="I5" s="25" t="s">
        <v>120</v>
      </c>
      <c r="J5" s="25" t="s">
        <v>71</v>
      </c>
      <c r="K5" s="25" t="s">
        <v>121</v>
      </c>
      <c r="L5" s="25" t="s">
        <v>122</v>
      </c>
      <c r="M5" s="25" t="s">
        <v>123</v>
      </c>
      <c r="N5" s="25" t="s">
        <v>124</v>
      </c>
      <c r="O5" s="25" t="s">
        <v>60</v>
      </c>
      <c r="P5" s="25" t="s">
        <v>125</v>
      </c>
      <c r="Q5" s="25" t="s">
        <v>126</v>
      </c>
      <c r="R5" s="25" t="s">
        <v>127</v>
      </c>
      <c r="S5" s="25" t="s">
        <v>128</v>
      </c>
      <c r="T5" s="25" t="s">
        <v>129</v>
      </c>
      <c r="U5" s="25" t="s">
        <v>72</v>
      </c>
      <c r="V5" s="25" t="s">
        <v>73</v>
      </c>
      <c r="W5" s="25" t="s">
        <v>34</v>
      </c>
      <c r="X5" s="25" t="s">
        <v>130</v>
      </c>
      <c r="Y5" s="25" t="s">
        <v>131</v>
      </c>
      <c r="Z5" s="25" t="s">
        <v>132</v>
      </c>
      <c r="AA5" s="25" t="s">
        <v>74</v>
      </c>
      <c r="AB5" s="25" t="s">
        <v>133</v>
      </c>
      <c r="AC5" s="25" t="s">
        <v>134</v>
      </c>
      <c r="AD5" s="25" t="s">
        <v>135</v>
      </c>
      <c r="AE5" s="25" t="s">
        <v>203</v>
      </c>
      <c r="AF5" s="25" t="s">
        <v>136</v>
      </c>
    </row>
    <row r="6" spans="1:32" ht="42" x14ac:dyDescent="0.2">
      <c r="B6" s="26">
        <v>1</v>
      </c>
      <c r="C6" s="27" t="s">
        <v>137</v>
      </c>
      <c r="D6" s="28">
        <v>46244</v>
      </c>
      <c r="E6" s="27" t="s">
        <v>83</v>
      </c>
      <c r="F6" s="29" t="s">
        <v>138</v>
      </c>
      <c r="G6" s="27" t="s">
        <v>139</v>
      </c>
      <c r="H6" s="27" t="s">
        <v>77</v>
      </c>
      <c r="I6" s="26" t="s">
        <v>78</v>
      </c>
      <c r="J6" s="26" t="s">
        <v>64</v>
      </c>
      <c r="K6" s="29" t="s">
        <v>140</v>
      </c>
      <c r="L6" s="29" t="s">
        <v>141</v>
      </c>
      <c r="M6" s="27" t="s">
        <v>142</v>
      </c>
      <c r="N6" s="30">
        <v>8.1</v>
      </c>
      <c r="O6" s="31" t="str">
        <f t="shared" ref="O6:O37" si="0">IF(N6="","",IF(N6&gt;=9,"Crítica",IF(N6&gt;=7,"Alta",IF(N6&gt;=4,"Media",IF(N6&gt;0,"Baja","Informativa")))))</f>
        <v>Alta</v>
      </c>
      <c r="P6" s="26" t="s">
        <v>78</v>
      </c>
      <c r="Q6" s="31" t="str">
        <f t="shared" ref="Q6:Q37" si="1">IF(O6="","",IF(AND(O6="Crítica",OR(I6="Sí",P6="Sí")),"1 - Inmediata",IF(OR(O6="Crítica",AND(O6="Alta",OR(I6="Sí",P6="Sí"))),"2 - Alta",IF(OR(O6="Alta",O6="Media"),"3 - Media","4 - Baja"))))</f>
        <v>2 - Alta</v>
      </c>
      <c r="R6" s="29" t="s">
        <v>143</v>
      </c>
      <c r="S6" s="29" t="s">
        <v>144</v>
      </c>
      <c r="T6" s="29" t="s">
        <v>145</v>
      </c>
      <c r="U6" s="29" t="s">
        <v>86</v>
      </c>
      <c r="V6" s="27" t="s">
        <v>93</v>
      </c>
      <c r="W6" s="32">
        <f>IF(OR(D6="",O6="",O6="Informativa"),"",D6+IF(O6="Crítica",IF(OR(I6="Sí",P6="Sí"),Listas!$C$6,Listas!$C$5),IF(O6="Alta",Listas!$C$7,IF(O6="Media",Listas!$C$8,Listas!$C$9))))</f>
        <v>46259</v>
      </c>
      <c r="X6" s="31">
        <f t="shared" ref="X6:X37" ca="1" si="2">IF(W6="","",IF(OR(V6="Remediada",V6="Falso positivo",V6="Excepción aprobada"),"",W6-TODAY()))</f>
        <v>-30</v>
      </c>
      <c r="Y6" s="33">
        <v>0.5</v>
      </c>
      <c r="Z6" s="34"/>
      <c r="AA6" s="35"/>
      <c r="AB6" s="34"/>
      <c r="AC6" s="31" t="str">
        <f t="shared" ref="AC6:AC37" si="3">IF(OR(AB6="",W6=""),"",IF(AB6&lt;=W6,"Sí","No"))</f>
        <v/>
      </c>
      <c r="AD6" s="27" t="s">
        <v>146</v>
      </c>
      <c r="AE6" s="35"/>
      <c r="AF6" s="29" t="s">
        <v>147</v>
      </c>
    </row>
    <row r="7" spans="1:32" x14ac:dyDescent="0.2">
      <c r="B7" s="36"/>
      <c r="C7" s="35"/>
      <c r="D7" s="34"/>
      <c r="E7" s="35"/>
      <c r="F7" s="37"/>
      <c r="G7" s="35"/>
      <c r="H7" s="35"/>
      <c r="I7" s="36"/>
      <c r="J7" s="36"/>
      <c r="K7" s="37"/>
      <c r="L7" s="37"/>
      <c r="M7" s="35"/>
      <c r="N7" s="38"/>
      <c r="O7" s="31" t="str">
        <f t="shared" si="0"/>
        <v/>
      </c>
      <c r="P7" s="36"/>
      <c r="Q7" s="31" t="str">
        <f t="shared" si="1"/>
        <v/>
      </c>
      <c r="R7" s="37"/>
      <c r="S7" s="37"/>
      <c r="T7" s="37"/>
      <c r="U7" s="37"/>
      <c r="V7" s="35"/>
      <c r="W7" s="32" t="str">
        <f>IF(OR(D7="",O7="",O7="Informativa"),"",D7+IF(O7="Crítica",IF(OR(I7="Sí",P7="Sí"),Listas!$C$6,Listas!$C$5),IF(O7="Alta",Listas!$C$7,IF(O7="Media",Listas!$C$8,Listas!$C$9))))</f>
        <v/>
      </c>
      <c r="X7" s="31" t="str">
        <f t="shared" ca="1" si="2"/>
        <v/>
      </c>
      <c r="Y7" s="39"/>
      <c r="Z7" s="34"/>
      <c r="AA7" s="35"/>
      <c r="AB7" s="34"/>
      <c r="AC7" s="31" t="str">
        <f t="shared" si="3"/>
        <v/>
      </c>
      <c r="AD7" s="35"/>
      <c r="AE7" s="35"/>
      <c r="AF7" s="37"/>
    </row>
    <row r="8" spans="1:32" x14ac:dyDescent="0.2">
      <c r="B8" s="36"/>
      <c r="C8" s="35"/>
      <c r="D8" s="34"/>
      <c r="E8" s="35"/>
      <c r="F8" s="37"/>
      <c r="G8" s="35"/>
      <c r="H8" s="35"/>
      <c r="I8" s="36"/>
      <c r="J8" s="36"/>
      <c r="K8" s="37"/>
      <c r="L8" s="37"/>
      <c r="M8" s="35"/>
      <c r="N8" s="38"/>
      <c r="O8" s="31" t="str">
        <f t="shared" si="0"/>
        <v/>
      </c>
      <c r="P8" s="36"/>
      <c r="Q8" s="31" t="str">
        <f t="shared" si="1"/>
        <v/>
      </c>
      <c r="R8" s="37"/>
      <c r="S8" s="37"/>
      <c r="T8" s="37"/>
      <c r="U8" s="37"/>
      <c r="V8" s="35"/>
      <c r="W8" s="32" t="str">
        <f>IF(OR(D8="",O8="",O8="Informativa"),"",D8+IF(O8="Crítica",IF(OR(I8="Sí",P8="Sí"),Listas!$C$6,Listas!$C$5),IF(O8="Alta",Listas!$C$7,IF(O8="Media",Listas!$C$8,Listas!$C$9))))</f>
        <v/>
      </c>
      <c r="X8" s="31" t="str">
        <f t="shared" ca="1" si="2"/>
        <v/>
      </c>
      <c r="Y8" s="39"/>
      <c r="Z8" s="34"/>
      <c r="AA8" s="35"/>
      <c r="AB8" s="34"/>
      <c r="AC8" s="31" t="str">
        <f t="shared" si="3"/>
        <v/>
      </c>
      <c r="AD8" s="35"/>
      <c r="AE8" s="35"/>
      <c r="AF8" s="37"/>
    </row>
    <row r="9" spans="1:32" x14ac:dyDescent="0.2">
      <c r="B9" s="36"/>
      <c r="C9" s="35"/>
      <c r="D9" s="34"/>
      <c r="E9" s="35"/>
      <c r="F9" s="37"/>
      <c r="G9" s="35"/>
      <c r="H9" s="35"/>
      <c r="I9" s="36"/>
      <c r="J9" s="36"/>
      <c r="K9" s="37"/>
      <c r="L9" s="37"/>
      <c r="M9" s="35"/>
      <c r="N9" s="38"/>
      <c r="O9" s="31" t="str">
        <f t="shared" si="0"/>
        <v/>
      </c>
      <c r="P9" s="36"/>
      <c r="Q9" s="31" t="str">
        <f t="shared" si="1"/>
        <v/>
      </c>
      <c r="R9" s="37"/>
      <c r="S9" s="37"/>
      <c r="T9" s="37"/>
      <c r="U9" s="37"/>
      <c r="V9" s="35"/>
      <c r="W9" s="32" t="str">
        <f>IF(OR(D9="",O9="",O9="Informativa"),"",D9+IF(O9="Crítica",IF(OR(I9="Sí",P9="Sí"),Listas!$C$6,Listas!$C$5),IF(O9="Alta",Listas!$C$7,IF(O9="Media",Listas!$C$8,Listas!$C$9))))</f>
        <v/>
      </c>
      <c r="X9" s="31" t="str">
        <f t="shared" ca="1" si="2"/>
        <v/>
      </c>
      <c r="Y9" s="39"/>
      <c r="Z9" s="34"/>
      <c r="AA9" s="35"/>
      <c r="AB9" s="34"/>
      <c r="AC9" s="31" t="str">
        <f t="shared" si="3"/>
        <v/>
      </c>
      <c r="AD9" s="35"/>
      <c r="AE9" s="35"/>
      <c r="AF9" s="37"/>
    </row>
    <row r="10" spans="1:32" x14ac:dyDescent="0.2">
      <c r="B10" s="36"/>
      <c r="C10" s="35"/>
      <c r="D10" s="34"/>
      <c r="E10" s="35"/>
      <c r="F10" s="37"/>
      <c r="G10" s="35"/>
      <c r="H10" s="35"/>
      <c r="I10" s="36"/>
      <c r="J10" s="36"/>
      <c r="K10" s="37"/>
      <c r="L10" s="37"/>
      <c r="M10" s="35"/>
      <c r="N10" s="38"/>
      <c r="O10" s="31" t="str">
        <f t="shared" si="0"/>
        <v/>
      </c>
      <c r="P10" s="36"/>
      <c r="Q10" s="31" t="str">
        <f t="shared" si="1"/>
        <v/>
      </c>
      <c r="R10" s="37"/>
      <c r="S10" s="37"/>
      <c r="T10" s="37"/>
      <c r="U10" s="37"/>
      <c r="V10" s="35"/>
      <c r="W10" s="32" t="str">
        <f>IF(OR(D10="",O10="",O10="Informativa"),"",D10+IF(O10="Crítica",IF(OR(I10="Sí",P10="Sí"),Listas!$C$6,Listas!$C$5),IF(O10="Alta",Listas!$C$7,IF(O10="Media",Listas!$C$8,Listas!$C$9))))</f>
        <v/>
      </c>
      <c r="X10" s="31" t="str">
        <f t="shared" ca="1" si="2"/>
        <v/>
      </c>
      <c r="Y10" s="39"/>
      <c r="Z10" s="34"/>
      <c r="AA10" s="35"/>
      <c r="AB10" s="34"/>
      <c r="AC10" s="31" t="str">
        <f t="shared" si="3"/>
        <v/>
      </c>
      <c r="AD10" s="35"/>
      <c r="AE10" s="35"/>
      <c r="AF10" s="37"/>
    </row>
    <row r="11" spans="1:32" x14ac:dyDescent="0.2">
      <c r="B11" s="36"/>
      <c r="C11" s="35"/>
      <c r="D11" s="34"/>
      <c r="E11" s="35"/>
      <c r="F11" s="37"/>
      <c r="G11" s="35"/>
      <c r="H11" s="35"/>
      <c r="I11" s="36"/>
      <c r="J11" s="36"/>
      <c r="K11" s="37"/>
      <c r="L11" s="37"/>
      <c r="M11" s="35"/>
      <c r="N11" s="38"/>
      <c r="O11" s="31" t="str">
        <f t="shared" si="0"/>
        <v/>
      </c>
      <c r="P11" s="36"/>
      <c r="Q11" s="31" t="str">
        <f t="shared" si="1"/>
        <v/>
      </c>
      <c r="R11" s="37"/>
      <c r="S11" s="37"/>
      <c r="T11" s="37"/>
      <c r="U11" s="37"/>
      <c r="V11" s="35"/>
      <c r="W11" s="32" t="str">
        <f>IF(OR(D11="",O11="",O11="Informativa"),"",D11+IF(O11="Crítica",IF(OR(I11="Sí",P11="Sí"),Listas!$C$6,Listas!$C$5),IF(O11="Alta",Listas!$C$7,IF(O11="Media",Listas!$C$8,Listas!$C$9))))</f>
        <v/>
      </c>
      <c r="X11" s="31" t="str">
        <f t="shared" ca="1" si="2"/>
        <v/>
      </c>
      <c r="Y11" s="39"/>
      <c r="Z11" s="34"/>
      <c r="AA11" s="35"/>
      <c r="AB11" s="34"/>
      <c r="AC11" s="31" t="str">
        <f t="shared" si="3"/>
        <v/>
      </c>
      <c r="AD11" s="35"/>
      <c r="AE11" s="35"/>
      <c r="AF11" s="37"/>
    </row>
    <row r="12" spans="1:32" x14ac:dyDescent="0.2">
      <c r="B12" s="36"/>
      <c r="C12" s="35"/>
      <c r="D12" s="34"/>
      <c r="E12" s="35"/>
      <c r="F12" s="37"/>
      <c r="G12" s="35"/>
      <c r="H12" s="35"/>
      <c r="I12" s="36"/>
      <c r="J12" s="36"/>
      <c r="K12" s="37"/>
      <c r="L12" s="37"/>
      <c r="M12" s="35"/>
      <c r="N12" s="38"/>
      <c r="O12" s="31" t="str">
        <f t="shared" si="0"/>
        <v/>
      </c>
      <c r="P12" s="36"/>
      <c r="Q12" s="31" t="str">
        <f t="shared" si="1"/>
        <v/>
      </c>
      <c r="R12" s="37"/>
      <c r="S12" s="37"/>
      <c r="T12" s="37"/>
      <c r="U12" s="37"/>
      <c r="V12" s="35"/>
      <c r="W12" s="32" t="str">
        <f>IF(OR(D12="",O12="",O12="Informativa"),"",D12+IF(O12="Crítica",IF(OR(I12="Sí",P12="Sí"),Listas!$C$6,Listas!$C$5),IF(O12="Alta",Listas!$C$7,IF(O12="Media",Listas!$C$8,Listas!$C$9))))</f>
        <v/>
      </c>
      <c r="X12" s="31" t="str">
        <f t="shared" ca="1" si="2"/>
        <v/>
      </c>
      <c r="Y12" s="39"/>
      <c r="Z12" s="34"/>
      <c r="AA12" s="35"/>
      <c r="AB12" s="34"/>
      <c r="AC12" s="31" t="str">
        <f t="shared" si="3"/>
        <v/>
      </c>
      <c r="AD12" s="35"/>
      <c r="AE12" s="35"/>
      <c r="AF12" s="37"/>
    </row>
    <row r="13" spans="1:32" x14ac:dyDescent="0.2">
      <c r="B13" s="36"/>
      <c r="C13" s="35"/>
      <c r="D13" s="34"/>
      <c r="E13" s="35"/>
      <c r="F13" s="37"/>
      <c r="G13" s="35"/>
      <c r="H13" s="35"/>
      <c r="I13" s="36"/>
      <c r="J13" s="36"/>
      <c r="K13" s="37"/>
      <c r="L13" s="37"/>
      <c r="M13" s="35"/>
      <c r="N13" s="38"/>
      <c r="O13" s="31" t="str">
        <f t="shared" si="0"/>
        <v/>
      </c>
      <c r="P13" s="36"/>
      <c r="Q13" s="31" t="str">
        <f t="shared" si="1"/>
        <v/>
      </c>
      <c r="R13" s="37"/>
      <c r="S13" s="37"/>
      <c r="T13" s="37"/>
      <c r="U13" s="37"/>
      <c r="V13" s="35"/>
      <c r="W13" s="32" t="str">
        <f>IF(OR(D13="",O13="",O13="Informativa"),"",D13+IF(O13="Crítica",IF(OR(I13="Sí",P13="Sí"),Listas!$C$6,Listas!$C$5),IF(O13="Alta",Listas!$C$7,IF(O13="Media",Listas!$C$8,Listas!$C$9))))</f>
        <v/>
      </c>
      <c r="X13" s="31" t="str">
        <f t="shared" ca="1" si="2"/>
        <v/>
      </c>
      <c r="Y13" s="39"/>
      <c r="Z13" s="34"/>
      <c r="AA13" s="35"/>
      <c r="AB13" s="34"/>
      <c r="AC13" s="31" t="str">
        <f t="shared" si="3"/>
        <v/>
      </c>
      <c r="AD13" s="35"/>
      <c r="AE13" s="35"/>
      <c r="AF13" s="37"/>
    </row>
    <row r="14" spans="1:32" x14ac:dyDescent="0.2">
      <c r="B14" s="36"/>
      <c r="C14" s="35"/>
      <c r="D14" s="34"/>
      <c r="E14" s="35"/>
      <c r="F14" s="37"/>
      <c r="G14" s="35"/>
      <c r="H14" s="35"/>
      <c r="I14" s="36"/>
      <c r="J14" s="36"/>
      <c r="K14" s="37"/>
      <c r="L14" s="37"/>
      <c r="M14" s="35"/>
      <c r="N14" s="38"/>
      <c r="O14" s="31" t="str">
        <f t="shared" si="0"/>
        <v/>
      </c>
      <c r="P14" s="36"/>
      <c r="Q14" s="31" t="str">
        <f t="shared" si="1"/>
        <v/>
      </c>
      <c r="R14" s="37"/>
      <c r="S14" s="37"/>
      <c r="T14" s="37"/>
      <c r="U14" s="37"/>
      <c r="V14" s="35"/>
      <c r="W14" s="32" t="str">
        <f>IF(OR(D14="",O14="",O14="Informativa"),"",D14+IF(O14="Crítica",IF(OR(I14="Sí",P14="Sí"),Listas!$C$6,Listas!$C$5),IF(O14="Alta",Listas!$C$7,IF(O14="Media",Listas!$C$8,Listas!$C$9))))</f>
        <v/>
      </c>
      <c r="X14" s="31" t="str">
        <f t="shared" ca="1" si="2"/>
        <v/>
      </c>
      <c r="Y14" s="39"/>
      <c r="Z14" s="34"/>
      <c r="AA14" s="35"/>
      <c r="AB14" s="34"/>
      <c r="AC14" s="31" t="str">
        <f t="shared" si="3"/>
        <v/>
      </c>
      <c r="AD14" s="35"/>
      <c r="AE14" s="35"/>
      <c r="AF14" s="37"/>
    </row>
    <row r="15" spans="1:32" x14ac:dyDescent="0.2">
      <c r="B15" s="36"/>
      <c r="C15" s="35"/>
      <c r="D15" s="34"/>
      <c r="E15" s="35"/>
      <c r="F15" s="37"/>
      <c r="G15" s="35"/>
      <c r="H15" s="35"/>
      <c r="I15" s="36"/>
      <c r="J15" s="36"/>
      <c r="K15" s="37"/>
      <c r="L15" s="37"/>
      <c r="M15" s="35"/>
      <c r="N15" s="38"/>
      <c r="O15" s="31" t="str">
        <f t="shared" si="0"/>
        <v/>
      </c>
      <c r="P15" s="36"/>
      <c r="Q15" s="31" t="str">
        <f t="shared" si="1"/>
        <v/>
      </c>
      <c r="R15" s="37"/>
      <c r="S15" s="37"/>
      <c r="T15" s="37"/>
      <c r="U15" s="37"/>
      <c r="V15" s="35"/>
      <c r="W15" s="32" t="str">
        <f>IF(OR(D15="",O15="",O15="Informativa"),"",D15+IF(O15="Crítica",IF(OR(I15="Sí",P15="Sí"),Listas!$C$6,Listas!$C$5),IF(O15="Alta",Listas!$C$7,IF(O15="Media",Listas!$C$8,Listas!$C$9))))</f>
        <v/>
      </c>
      <c r="X15" s="31" t="str">
        <f t="shared" ca="1" si="2"/>
        <v/>
      </c>
      <c r="Y15" s="39"/>
      <c r="Z15" s="34"/>
      <c r="AA15" s="35"/>
      <c r="AB15" s="34"/>
      <c r="AC15" s="31" t="str">
        <f t="shared" si="3"/>
        <v/>
      </c>
      <c r="AD15" s="35"/>
      <c r="AE15" s="35"/>
      <c r="AF15" s="37"/>
    </row>
    <row r="16" spans="1:32" x14ac:dyDescent="0.2">
      <c r="B16" s="36"/>
      <c r="C16" s="35"/>
      <c r="D16" s="34"/>
      <c r="E16" s="35"/>
      <c r="F16" s="37"/>
      <c r="G16" s="35"/>
      <c r="H16" s="35"/>
      <c r="I16" s="36"/>
      <c r="J16" s="36"/>
      <c r="K16" s="37"/>
      <c r="L16" s="37"/>
      <c r="M16" s="35"/>
      <c r="N16" s="38"/>
      <c r="O16" s="31" t="str">
        <f t="shared" si="0"/>
        <v/>
      </c>
      <c r="P16" s="36"/>
      <c r="Q16" s="31" t="str">
        <f t="shared" si="1"/>
        <v/>
      </c>
      <c r="R16" s="37"/>
      <c r="S16" s="37"/>
      <c r="T16" s="37"/>
      <c r="U16" s="37"/>
      <c r="V16" s="35"/>
      <c r="W16" s="32" t="str">
        <f>IF(OR(D16="",O16="",O16="Informativa"),"",D16+IF(O16="Crítica",IF(OR(I16="Sí",P16="Sí"),Listas!$C$6,Listas!$C$5),IF(O16="Alta",Listas!$C$7,IF(O16="Media",Listas!$C$8,Listas!$C$9))))</f>
        <v/>
      </c>
      <c r="X16" s="31" t="str">
        <f t="shared" ca="1" si="2"/>
        <v/>
      </c>
      <c r="Y16" s="39"/>
      <c r="Z16" s="34"/>
      <c r="AA16" s="35"/>
      <c r="AB16" s="34"/>
      <c r="AC16" s="31" t="str">
        <f t="shared" si="3"/>
        <v/>
      </c>
      <c r="AD16" s="35"/>
      <c r="AE16" s="35"/>
      <c r="AF16" s="37"/>
    </row>
    <row r="17" spans="2:32" x14ac:dyDescent="0.2">
      <c r="B17" s="36"/>
      <c r="C17" s="35"/>
      <c r="D17" s="34"/>
      <c r="E17" s="35"/>
      <c r="F17" s="37"/>
      <c r="G17" s="35"/>
      <c r="H17" s="35"/>
      <c r="I17" s="36"/>
      <c r="J17" s="36"/>
      <c r="K17" s="37"/>
      <c r="L17" s="37"/>
      <c r="M17" s="35"/>
      <c r="N17" s="38"/>
      <c r="O17" s="31" t="str">
        <f t="shared" si="0"/>
        <v/>
      </c>
      <c r="P17" s="36"/>
      <c r="Q17" s="31" t="str">
        <f t="shared" si="1"/>
        <v/>
      </c>
      <c r="R17" s="37"/>
      <c r="S17" s="37"/>
      <c r="T17" s="37"/>
      <c r="U17" s="37"/>
      <c r="V17" s="35"/>
      <c r="W17" s="32" t="str">
        <f>IF(OR(D17="",O17="",O17="Informativa"),"",D17+IF(O17="Crítica",IF(OR(I17="Sí",P17="Sí"),Listas!$C$6,Listas!$C$5),IF(O17="Alta",Listas!$C$7,IF(O17="Media",Listas!$C$8,Listas!$C$9))))</f>
        <v/>
      </c>
      <c r="X17" s="31" t="str">
        <f t="shared" ca="1" si="2"/>
        <v/>
      </c>
      <c r="Y17" s="39"/>
      <c r="Z17" s="34"/>
      <c r="AA17" s="35"/>
      <c r="AB17" s="34"/>
      <c r="AC17" s="31" t="str">
        <f t="shared" si="3"/>
        <v/>
      </c>
      <c r="AD17" s="35"/>
      <c r="AE17" s="35"/>
      <c r="AF17" s="37"/>
    </row>
    <row r="18" spans="2:32" x14ac:dyDescent="0.2">
      <c r="B18" s="36"/>
      <c r="C18" s="35"/>
      <c r="D18" s="34"/>
      <c r="E18" s="35"/>
      <c r="F18" s="37"/>
      <c r="G18" s="35"/>
      <c r="H18" s="35"/>
      <c r="I18" s="36"/>
      <c r="J18" s="36"/>
      <c r="K18" s="37"/>
      <c r="L18" s="37"/>
      <c r="M18" s="35"/>
      <c r="N18" s="38"/>
      <c r="O18" s="31" t="str">
        <f t="shared" si="0"/>
        <v/>
      </c>
      <c r="P18" s="36"/>
      <c r="Q18" s="31" t="str">
        <f t="shared" si="1"/>
        <v/>
      </c>
      <c r="R18" s="37"/>
      <c r="S18" s="37"/>
      <c r="T18" s="37"/>
      <c r="U18" s="37"/>
      <c r="V18" s="35"/>
      <c r="W18" s="32" t="str">
        <f>IF(OR(D18="",O18="",O18="Informativa"),"",D18+IF(O18="Crítica",IF(OR(I18="Sí",P18="Sí"),Listas!$C$6,Listas!$C$5),IF(O18="Alta",Listas!$C$7,IF(O18="Media",Listas!$C$8,Listas!$C$9))))</f>
        <v/>
      </c>
      <c r="X18" s="31" t="str">
        <f t="shared" ca="1" si="2"/>
        <v/>
      </c>
      <c r="Y18" s="39"/>
      <c r="Z18" s="34"/>
      <c r="AA18" s="35"/>
      <c r="AB18" s="34"/>
      <c r="AC18" s="31" t="str">
        <f t="shared" si="3"/>
        <v/>
      </c>
      <c r="AD18" s="35"/>
      <c r="AE18" s="35"/>
      <c r="AF18" s="37"/>
    </row>
    <row r="19" spans="2:32" x14ac:dyDescent="0.2">
      <c r="B19" s="36"/>
      <c r="C19" s="35"/>
      <c r="D19" s="34"/>
      <c r="E19" s="35"/>
      <c r="F19" s="37"/>
      <c r="G19" s="35"/>
      <c r="H19" s="35"/>
      <c r="I19" s="36"/>
      <c r="J19" s="36"/>
      <c r="K19" s="37"/>
      <c r="L19" s="37"/>
      <c r="M19" s="35"/>
      <c r="N19" s="38"/>
      <c r="O19" s="31" t="str">
        <f t="shared" si="0"/>
        <v/>
      </c>
      <c r="P19" s="36"/>
      <c r="Q19" s="31" t="str">
        <f t="shared" si="1"/>
        <v/>
      </c>
      <c r="R19" s="37"/>
      <c r="S19" s="37"/>
      <c r="T19" s="37"/>
      <c r="U19" s="37"/>
      <c r="V19" s="35"/>
      <c r="W19" s="32" t="str">
        <f>IF(OR(D19="",O19="",O19="Informativa"),"",D19+IF(O19="Crítica",IF(OR(I19="Sí",P19="Sí"),Listas!$C$6,Listas!$C$5),IF(O19="Alta",Listas!$C$7,IF(O19="Media",Listas!$C$8,Listas!$C$9))))</f>
        <v/>
      </c>
      <c r="X19" s="31" t="str">
        <f t="shared" ca="1" si="2"/>
        <v/>
      </c>
      <c r="Y19" s="39"/>
      <c r="Z19" s="34"/>
      <c r="AA19" s="35"/>
      <c r="AB19" s="34"/>
      <c r="AC19" s="31" t="str">
        <f t="shared" si="3"/>
        <v/>
      </c>
      <c r="AD19" s="35"/>
      <c r="AE19" s="35"/>
      <c r="AF19" s="37"/>
    </row>
    <row r="20" spans="2:32" x14ac:dyDescent="0.2">
      <c r="B20" s="36"/>
      <c r="C20" s="35"/>
      <c r="D20" s="34"/>
      <c r="E20" s="35"/>
      <c r="F20" s="37"/>
      <c r="G20" s="35"/>
      <c r="H20" s="35"/>
      <c r="I20" s="36"/>
      <c r="J20" s="36"/>
      <c r="K20" s="37"/>
      <c r="L20" s="37"/>
      <c r="M20" s="35"/>
      <c r="N20" s="38"/>
      <c r="O20" s="31" t="str">
        <f t="shared" si="0"/>
        <v/>
      </c>
      <c r="P20" s="36"/>
      <c r="Q20" s="31" t="str">
        <f t="shared" si="1"/>
        <v/>
      </c>
      <c r="R20" s="37"/>
      <c r="S20" s="37"/>
      <c r="T20" s="37"/>
      <c r="U20" s="37"/>
      <c r="V20" s="35"/>
      <c r="W20" s="32" t="str">
        <f>IF(OR(D20="",O20="",O20="Informativa"),"",D20+IF(O20="Crítica",IF(OR(I20="Sí",P20="Sí"),Listas!$C$6,Listas!$C$5),IF(O20="Alta",Listas!$C$7,IF(O20="Media",Listas!$C$8,Listas!$C$9))))</f>
        <v/>
      </c>
      <c r="X20" s="31" t="str">
        <f t="shared" ca="1" si="2"/>
        <v/>
      </c>
      <c r="Y20" s="39"/>
      <c r="Z20" s="34"/>
      <c r="AA20" s="35"/>
      <c r="AB20" s="34"/>
      <c r="AC20" s="31" t="str">
        <f t="shared" si="3"/>
        <v/>
      </c>
      <c r="AD20" s="35"/>
      <c r="AE20" s="35"/>
      <c r="AF20" s="37"/>
    </row>
    <row r="21" spans="2:32" x14ac:dyDescent="0.2">
      <c r="B21" s="36"/>
      <c r="C21" s="35"/>
      <c r="D21" s="34"/>
      <c r="E21" s="35"/>
      <c r="F21" s="37"/>
      <c r="G21" s="35"/>
      <c r="H21" s="35"/>
      <c r="I21" s="36"/>
      <c r="J21" s="36"/>
      <c r="K21" s="37"/>
      <c r="L21" s="37"/>
      <c r="M21" s="35"/>
      <c r="N21" s="38"/>
      <c r="O21" s="31" t="str">
        <f t="shared" si="0"/>
        <v/>
      </c>
      <c r="P21" s="36"/>
      <c r="Q21" s="31" t="str">
        <f t="shared" si="1"/>
        <v/>
      </c>
      <c r="R21" s="37"/>
      <c r="S21" s="37"/>
      <c r="T21" s="37"/>
      <c r="U21" s="37"/>
      <c r="V21" s="35"/>
      <c r="W21" s="32" t="str">
        <f>IF(OR(D21="",O21="",O21="Informativa"),"",D21+IF(O21="Crítica",IF(OR(I21="Sí",P21="Sí"),Listas!$C$6,Listas!$C$5),IF(O21="Alta",Listas!$C$7,IF(O21="Media",Listas!$C$8,Listas!$C$9))))</f>
        <v/>
      </c>
      <c r="X21" s="31" t="str">
        <f t="shared" ca="1" si="2"/>
        <v/>
      </c>
      <c r="Y21" s="39"/>
      <c r="Z21" s="34"/>
      <c r="AA21" s="35"/>
      <c r="AB21" s="34"/>
      <c r="AC21" s="31" t="str">
        <f t="shared" si="3"/>
        <v/>
      </c>
      <c r="AD21" s="35"/>
      <c r="AE21" s="35"/>
      <c r="AF21" s="37"/>
    </row>
    <row r="22" spans="2:32" x14ac:dyDescent="0.2">
      <c r="B22" s="36"/>
      <c r="C22" s="35"/>
      <c r="D22" s="34"/>
      <c r="E22" s="35"/>
      <c r="F22" s="37"/>
      <c r="G22" s="35"/>
      <c r="H22" s="35"/>
      <c r="I22" s="36"/>
      <c r="J22" s="36"/>
      <c r="K22" s="37"/>
      <c r="L22" s="37"/>
      <c r="M22" s="35"/>
      <c r="N22" s="38"/>
      <c r="O22" s="31" t="str">
        <f t="shared" si="0"/>
        <v/>
      </c>
      <c r="P22" s="36"/>
      <c r="Q22" s="31" t="str">
        <f t="shared" si="1"/>
        <v/>
      </c>
      <c r="R22" s="37"/>
      <c r="S22" s="37"/>
      <c r="T22" s="37"/>
      <c r="U22" s="37"/>
      <c r="V22" s="35"/>
      <c r="W22" s="32" t="str">
        <f>IF(OR(D22="",O22="",O22="Informativa"),"",D22+IF(O22="Crítica",IF(OR(I22="Sí",P22="Sí"),Listas!$C$6,Listas!$C$5),IF(O22="Alta",Listas!$C$7,IF(O22="Media",Listas!$C$8,Listas!$C$9))))</f>
        <v/>
      </c>
      <c r="X22" s="31" t="str">
        <f t="shared" ca="1" si="2"/>
        <v/>
      </c>
      <c r="Y22" s="39"/>
      <c r="Z22" s="34"/>
      <c r="AA22" s="35"/>
      <c r="AB22" s="34"/>
      <c r="AC22" s="31" t="str">
        <f t="shared" si="3"/>
        <v/>
      </c>
      <c r="AD22" s="35"/>
      <c r="AE22" s="35"/>
      <c r="AF22" s="37"/>
    </row>
    <row r="23" spans="2:32" x14ac:dyDescent="0.2">
      <c r="B23" s="36"/>
      <c r="C23" s="35"/>
      <c r="D23" s="34"/>
      <c r="E23" s="35"/>
      <c r="F23" s="37"/>
      <c r="G23" s="35"/>
      <c r="H23" s="35"/>
      <c r="I23" s="36"/>
      <c r="J23" s="36"/>
      <c r="K23" s="37"/>
      <c r="L23" s="37"/>
      <c r="M23" s="35"/>
      <c r="N23" s="38"/>
      <c r="O23" s="31" t="str">
        <f t="shared" si="0"/>
        <v/>
      </c>
      <c r="P23" s="36"/>
      <c r="Q23" s="31" t="str">
        <f t="shared" si="1"/>
        <v/>
      </c>
      <c r="R23" s="37"/>
      <c r="S23" s="37"/>
      <c r="T23" s="37"/>
      <c r="U23" s="37"/>
      <c r="V23" s="35"/>
      <c r="W23" s="32" t="str">
        <f>IF(OR(D23="",O23="",O23="Informativa"),"",D23+IF(O23="Crítica",IF(OR(I23="Sí",P23="Sí"),Listas!$C$6,Listas!$C$5),IF(O23="Alta",Listas!$C$7,IF(O23="Media",Listas!$C$8,Listas!$C$9))))</f>
        <v/>
      </c>
      <c r="X23" s="31" t="str">
        <f t="shared" ca="1" si="2"/>
        <v/>
      </c>
      <c r="Y23" s="39"/>
      <c r="Z23" s="34"/>
      <c r="AA23" s="35"/>
      <c r="AB23" s="34"/>
      <c r="AC23" s="31" t="str">
        <f t="shared" si="3"/>
        <v/>
      </c>
      <c r="AD23" s="35"/>
      <c r="AE23" s="35"/>
      <c r="AF23" s="37"/>
    </row>
    <row r="24" spans="2:32" x14ac:dyDescent="0.2">
      <c r="B24" s="36"/>
      <c r="C24" s="35"/>
      <c r="D24" s="34"/>
      <c r="E24" s="35"/>
      <c r="F24" s="37"/>
      <c r="G24" s="35"/>
      <c r="H24" s="35"/>
      <c r="I24" s="36"/>
      <c r="J24" s="36"/>
      <c r="K24" s="37"/>
      <c r="L24" s="37"/>
      <c r="M24" s="35"/>
      <c r="N24" s="38"/>
      <c r="O24" s="31" t="str">
        <f t="shared" si="0"/>
        <v/>
      </c>
      <c r="P24" s="36"/>
      <c r="Q24" s="31" t="str">
        <f t="shared" si="1"/>
        <v/>
      </c>
      <c r="R24" s="37"/>
      <c r="S24" s="37"/>
      <c r="T24" s="37"/>
      <c r="U24" s="37"/>
      <c r="V24" s="35"/>
      <c r="W24" s="32" t="str">
        <f>IF(OR(D24="",O24="",O24="Informativa"),"",D24+IF(O24="Crítica",IF(OR(I24="Sí",P24="Sí"),Listas!$C$6,Listas!$C$5),IF(O24="Alta",Listas!$C$7,IF(O24="Media",Listas!$C$8,Listas!$C$9))))</f>
        <v/>
      </c>
      <c r="X24" s="31" t="str">
        <f t="shared" ca="1" si="2"/>
        <v/>
      </c>
      <c r="Y24" s="39"/>
      <c r="Z24" s="34"/>
      <c r="AA24" s="35"/>
      <c r="AB24" s="34"/>
      <c r="AC24" s="31" t="str">
        <f t="shared" si="3"/>
        <v/>
      </c>
      <c r="AD24" s="35"/>
      <c r="AE24" s="35"/>
      <c r="AF24" s="37"/>
    </row>
    <row r="25" spans="2:32" x14ac:dyDescent="0.2">
      <c r="B25" s="36"/>
      <c r="C25" s="35"/>
      <c r="D25" s="34"/>
      <c r="E25" s="35"/>
      <c r="F25" s="37"/>
      <c r="G25" s="35"/>
      <c r="H25" s="35"/>
      <c r="I25" s="36"/>
      <c r="J25" s="36"/>
      <c r="K25" s="37"/>
      <c r="L25" s="37"/>
      <c r="M25" s="35"/>
      <c r="N25" s="38"/>
      <c r="O25" s="31" t="str">
        <f t="shared" si="0"/>
        <v/>
      </c>
      <c r="P25" s="36"/>
      <c r="Q25" s="31" t="str">
        <f t="shared" si="1"/>
        <v/>
      </c>
      <c r="R25" s="37"/>
      <c r="S25" s="37"/>
      <c r="T25" s="37"/>
      <c r="U25" s="37"/>
      <c r="V25" s="35"/>
      <c r="W25" s="32" t="str">
        <f>IF(OR(D25="",O25="",O25="Informativa"),"",D25+IF(O25="Crítica",IF(OR(I25="Sí",P25="Sí"),Listas!$C$6,Listas!$C$5),IF(O25="Alta",Listas!$C$7,IF(O25="Media",Listas!$C$8,Listas!$C$9))))</f>
        <v/>
      </c>
      <c r="X25" s="31" t="str">
        <f t="shared" ca="1" si="2"/>
        <v/>
      </c>
      <c r="Y25" s="39"/>
      <c r="Z25" s="34"/>
      <c r="AA25" s="35"/>
      <c r="AB25" s="34"/>
      <c r="AC25" s="31" t="str">
        <f t="shared" si="3"/>
        <v/>
      </c>
      <c r="AD25" s="35"/>
      <c r="AE25" s="35"/>
      <c r="AF25" s="37"/>
    </row>
    <row r="26" spans="2:32" x14ac:dyDescent="0.2">
      <c r="B26" s="36"/>
      <c r="C26" s="35"/>
      <c r="D26" s="34"/>
      <c r="E26" s="35"/>
      <c r="F26" s="37"/>
      <c r="G26" s="35"/>
      <c r="H26" s="35"/>
      <c r="I26" s="36"/>
      <c r="J26" s="36"/>
      <c r="K26" s="37"/>
      <c r="L26" s="37"/>
      <c r="M26" s="35"/>
      <c r="N26" s="38"/>
      <c r="O26" s="31" t="str">
        <f t="shared" si="0"/>
        <v/>
      </c>
      <c r="P26" s="36"/>
      <c r="Q26" s="31" t="str">
        <f t="shared" si="1"/>
        <v/>
      </c>
      <c r="R26" s="37"/>
      <c r="S26" s="37"/>
      <c r="T26" s="37"/>
      <c r="U26" s="37"/>
      <c r="V26" s="35"/>
      <c r="W26" s="32" t="str">
        <f>IF(OR(D26="",O26="",O26="Informativa"),"",D26+IF(O26="Crítica",IF(OR(I26="Sí",P26="Sí"),Listas!$C$6,Listas!$C$5),IF(O26="Alta",Listas!$C$7,IF(O26="Media",Listas!$C$8,Listas!$C$9))))</f>
        <v/>
      </c>
      <c r="X26" s="31" t="str">
        <f t="shared" ca="1" si="2"/>
        <v/>
      </c>
      <c r="Y26" s="39"/>
      <c r="Z26" s="34"/>
      <c r="AA26" s="35"/>
      <c r="AB26" s="34"/>
      <c r="AC26" s="31" t="str">
        <f t="shared" si="3"/>
        <v/>
      </c>
      <c r="AD26" s="35"/>
      <c r="AE26" s="35"/>
      <c r="AF26" s="37"/>
    </row>
    <row r="27" spans="2:32" x14ac:dyDescent="0.2">
      <c r="B27" s="36"/>
      <c r="C27" s="35"/>
      <c r="D27" s="34"/>
      <c r="E27" s="35"/>
      <c r="F27" s="37"/>
      <c r="G27" s="35"/>
      <c r="H27" s="35"/>
      <c r="I27" s="36"/>
      <c r="J27" s="36"/>
      <c r="K27" s="37"/>
      <c r="L27" s="37"/>
      <c r="M27" s="35"/>
      <c r="N27" s="38"/>
      <c r="O27" s="31" t="str">
        <f t="shared" si="0"/>
        <v/>
      </c>
      <c r="P27" s="36"/>
      <c r="Q27" s="31" t="str">
        <f t="shared" si="1"/>
        <v/>
      </c>
      <c r="R27" s="37"/>
      <c r="S27" s="37"/>
      <c r="T27" s="37"/>
      <c r="U27" s="37"/>
      <c r="V27" s="35"/>
      <c r="W27" s="32" t="str">
        <f>IF(OR(D27="",O27="",O27="Informativa"),"",D27+IF(O27="Crítica",IF(OR(I27="Sí",P27="Sí"),Listas!$C$6,Listas!$C$5),IF(O27="Alta",Listas!$C$7,IF(O27="Media",Listas!$C$8,Listas!$C$9))))</f>
        <v/>
      </c>
      <c r="X27" s="31" t="str">
        <f t="shared" ca="1" si="2"/>
        <v/>
      </c>
      <c r="Y27" s="39"/>
      <c r="Z27" s="34"/>
      <c r="AA27" s="35"/>
      <c r="AB27" s="34"/>
      <c r="AC27" s="31" t="str">
        <f t="shared" si="3"/>
        <v/>
      </c>
      <c r="AD27" s="35"/>
      <c r="AE27" s="35"/>
      <c r="AF27" s="37"/>
    </row>
    <row r="28" spans="2:32" x14ac:dyDescent="0.2">
      <c r="B28" s="36"/>
      <c r="C28" s="35"/>
      <c r="D28" s="34"/>
      <c r="E28" s="35"/>
      <c r="F28" s="37"/>
      <c r="G28" s="35"/>
      <c r="H28" s="35"/>
      <c r="I28" s="36"/>
      <c r="J28" s="36"/>
      <c r="K28" s="37"/>
      <c r="L28" s="37"/>
      <c r="M28" s="35"/>
      <c r="N28" s="38"/>
      <c r="O28" s="31" t="str">
        <f t="shared" si="0"/>
        <v/>
      </c>
      <c r="P28" s="36"/>
      <c r="Q28" s="31" t="str">
        <f t="shared" si="1"/>
        <v/>
      </c>
      <c r="R28" s="37"/>
      <c r="S28" s="37"/>
      <c r="T28" s="37"/>
      <c r="U28" s="37"/>
      <c r="V28" s="35"/>
      <c r="W28" s="32" t="str">
        <f>IF(OR(D28="",O28="",O28="Informativa"),"",D28+IF(O28="Crítica",IF(OR(I28="Sí",P28="Sí"),Listas!$C$6,Listas!$C$5),IF(O28="Alta",Listas!$C$7,IF(O28="Media",Listas!$C$8,Listas!$C$9))))</f>
        <v/>
      </c>
      <c r="X28" s="31" t="str">
        <f t="shared" ca="1" si="2"/>
        <v/>
      </c>
      <c r="Y28" s="39"/>
      <c r="Z28" s="34"/>
      <c r="AA28" s="35"/>
      <c r="AB28" s="34"/>
      <c r="AC28" s="31" t="str">
        <f t="shared" si="3"/>
        <v/>
      </c>
      <c r="AD28" s="35"/>
      <c r="AE28" s="35"/>
      <c r="AF28" s="37"/>
    </row>
    <row r="29" spans="2:32" x14ac:dyDescent="0.2">
      <c r="B29" s="36"/>
      <c r="C29" s="35"/>
      <c r="D29" s="34"/>
      <c r="E29" s="35"/>
      <c r="F29" s="37"/>
      <c r="G29" s="35"/>
      <c r="H29" s="35"/>
      <c r="I29" s="36"/>
      <c r="J29" s="36"/>
      <c r="K29" s="37"/>
      <c r="L29" s="37"/>
      <c r="M29" s="35"/>
      <c r="N29" s="38"/>
      <c r="O29" s="31" t="str">
        <f t="shared" si="0"/>
        <v/>
      </c>
      <c r="P29" s="36"/>
      <c r="Q29" s="31" t="str">
        <f t="shared" si="1"/>
        <v/>
      </c>
      <c r="R29" s="37"/>
      <c r="S29" s="37"/>
      <c r="T29" s="37"/>
      <c r="U29" s="37"/>
      <c r="V29" s="35"/>
      <c r="W29" s="32" t="str">
        <f>IF(OR(D29="",O29="",O29="Informativa"),"",D29+IF(O29="Crítica",IF(OR(I29="Sí",P29="Sí"),Listas!$C$6,Listas!$C$5),IF(O29="Alta",Listas!$C$7,IF(O29="Media",Listas!$C$8,Listas!$C$9))))</f>
        <v/>
      </c>
      <c r="X29" s="31" t="str">
        <f t="shared" ca="1" si="2"/>
        <v/>
      </c>
      <c r="Y29" s="39"/>
      <c r="Z29" s="34"/>
      <c r="AA29" s="35"/>
      <c r="AB29" s="34"/>
      <c r="AC29" s="31" t="str">
        <f t="shared" si="3"/>
        <v/>
      </c>
      <c r="AD29" s="35"/>
      <c r="AE29" s="35"/>
      <c r="AF29" s="37"/>
    </row>
    <row r="30" spans="2:32" x14ac:dyDescent="0.2">
      <c r="B30" s="36"/>
      <c r="C30" s="35"/>
      <c r="D30" s="34"/>
      <c r="E30" s="35"/>
      <c r="F30" s="37"/>
      <c r="G30" s="35"/>
      <c r="H30" s="35"/>
      <c r="I30" s="36"/>
      <c r="J30" s="36"/>
      <c r="K30" s="37"/>
      <c r="L30" s="37"/>
      <c r="M30" s="35"/>
      <c r="N30" s="38"/>
      <c r="O30" s="31" t="str">
        <f t="shared" si="0"/>
        <v/>
      </c>
      <c r="P30" s="36"/>
      <c r="Q30" s="31" t="str">
        <f t="shared" si="1"/>
        <v/>
      </c>
      <c r="R30" s="37"/>
      <c r="S30" s="37"/>
      <c r="T30" s="37"/>
      <c r="U30" s="37"/>
      <c r="V30" s="35"/>
      <c r="W30" s="32" t="str">
        <f>IF(OR(D30="",O30="",O30="Informativa"),"",D30+IF(O30="Crítica",IF(OR(I30="Sí",P30="Sí"),Listas!$C$6,Listas!$C$5),IF(O30="Alta",Listas!$C$7,IF(O30="Media",Listas!$C$8,Listas!$C$9))))</f>
        <v/>
      </c>
      <c r="X30" s="31" t="str">
        <f t="shared" ca="1" si="2"/>
        <v/>
      </c>
      <c r="Y30" s="39"/>
      <c r="Z30" s="34"/>
      <c r="AA30" s="35"/>
      <c r="AB30" s="34"/>
      <c r="AC30" s="31" t="str">
        <f t="shared" si="3"/>
        <v/>
      </c>
      <c r="AD30" s="35"/>
      <c r="AE30" s="35"/>
      <c r="AF30" s="37"/>
    </row>
    <row r="31" spans="2:32" x14ac:dyDescent="0.2">
      <c r="B31" s="36"/>
      <c r="C31" s="35"/>
      <c r="D31" s="34"/>
      <c r="E31" s="35"/>
      <c r="F31" s="37"/>
      <c r="G31" s="35"/>
      <c r="H31" s="35"/>
      <c r="I31" s="36"/>
      <c r="J31" s="36"/>
      <c r="K31" s="37"/>
      <c r="L31" s="37"/>
      <c r="M31" s="35"/>
      <c r="N31" s="38"/>
      <c r="O31" s="31" t="str">
        <f t="shared" si="0"/>
        <v/>
      </c>
      <c r="P31" s="36"/>
      <c r="Q31" s="31" t="str">
        <f t="shared" si="1"/>
        <v/>
      </c>
      <c r="R31" s="37"/>
      <c r="S31" s="37"/>
      <c r="T31" s="37"/>
      <c r="U31" s="37"/>
      <c r="V31" s="35"/>
      <c r="W31" s="32" t="str">
        <f>IF(OR(D31="",O31="",O31="Informativa"),"",D31+IF(O31="Crítica",IF(OR(I31="Sí",P31="Sí"),Listas!$C$6,Listas!$C$5),IF(O31="Alta",Listas!$C$7,IF(O31="Media",Listas!$C$8,Listas!$C$9))))</f>
        <v/>
      </c>
      <c r="X31" s="31" t="str">
        <f t="shared" ca="1" si="2"/>
        <v/>
      </c>
      <c r="Y31" s="39"/>
      <c r="Z31" s="34"/>
      <c r="AA31" s="35"/>
      <c r="AB31" s="34"/>
      <c r="AC31" s="31" t="str">
        <f t="shared" si="3"/>
        <v/>
      </c>
      <c r="AD31" s="35"/>
      <c r="AE31" s="35"/>
      <c r="AF31" s="37"/>
    </row>
    <row r="32" spans="2:32" x14ac:dyDescent="0.2">
      <c r="B32" s="36"/>
      <c r="C32" s="35"/>
      <c r="D32" s="34"/>
      <c r="E32" s="35"/>
      <c r="F32" s="37"/>
      <c r="G32" s="35"/>
      <c r="H32" s="35"/>
      <c r="I32" s="36"/>
      <c r="J32" s="36"/>
      <c r="K32" s="37"/>
      <c r="L32" s="37"/>
      <c r="M32" s="35"/>
      <c r="N32" s="38"/>
      <c r="O32" s="31" t="str">
        <f t="shared" si="0"/>
        <v/>
      </c>
      <c r="P32" s="36"/>
      <c r="Q32" s="31" t="str">
        <f t="shared" si="1"/>
        <v/>
      </c>
      <c r="R32" s="37"/>
      <c r="S32" s="37"/>
      <c r="T32" s="37"/>
      <c r="U32" s="37"/>
      <c r="V32" s="35"/>
      <c r="W32" s="32" t="str">
        <f>IF(OR(D32="",O32="",O32="Informativa"),"",D32+IF(O32="Crítica",IF(OR(I32="Sí",P32="Sí"),Listas!$C$6,Listas!$C$5),IF(O32="Alta",Listas!$C$7,IF(O32="Media",Listas!$C$8,Listas!$C$9))))</f>
        <v/>
      </c>
      <c r="X32" s="31" t="str">
        <f t="shared" ca="1" si="2"/>
        <v/>
      </c>
      <c r="Y32" s="39"/>
      <c r="Z32" s="34"/>
      <c r="AA32" s="35"/>
      <c r="AB32" s="34"/>
      <c r="AC32" s="31" t="str">
        <f t="shared" si="3"/>
        <v/>
      </c>
      <c r="AD32" s="35"/>
      <c r="AE32" s="35"/>
      <c r="AF32" s="37"/>
    </row>
    <row r="33" spans="2:32" x14ac:dyDescent="0.2">
      <c r="B33" s="36"/>
      <c r="C33" s="35"/>
      <c r="D33" s="34"/>
      <c r="E33" s="35"/>
      <c r="F33" s="37"/>
      <c r="G33" s="35"/>
      <c r="H33" s="35"/>
      <c r="I33" s="36"/>
      <c r="J33" s="36"/>
      <c r="K33" s="37"/>
      <c r="L33" s="37"/>
      <c r="M33" s="35"/>
      <c r="N33" s="38"/>
      <c r="O33" s="31" t="str">
        <f t="shared" si="0"/>
        <v/>
      </c>
      <c r="P33" s="36"/>
      <c r="Q33" s="31" t="str">
        <f t="shared" si="1"/>
        <v/>
      </c>
      <c r="R33" s="37"/>
      <c r="S33" s="37"/>
      <c r="T33" s="37"/>
      <c r="U33" s="37"/>
      <c r="V33" s="35"/>
      <c r="W33" s="32" t="str">
        <f>IF(OR(D33="",O33="",O33="Informativa"),"",D33+IF(O33="Crítica",IF(OR(I33="Sí",P33="Sí"),Listas!$C$6,Listas!$C$5),IF(O33="Alta",Listas!$C$7,IF(O33="Media",Listas!$C$8,Listas!$C$9))))</f>
        <v/>
      </c>
      <c r="X33" s="31" t="str">
        <f t="shared" ca="1" si="2"/>
        <v/>
      </c>
      <c r="Y33" s="39"/>
      <c r="Z33" s="34"/>
      <c r="AA33" s="35"/>
      <c r="AB33" s="34"/>
      <c r="AC33" s="31" t="str">
        <f t="shared" si="3"/>
        <v/>
      </c>
      <c r="AD33" s="35"/>
      <c r="AE33" s="35"/>
      <c r="AF33" s="37"/>
    </row>
    <row r="34" spans="2:32" x14ac:dyDescent="0.2">
      <c r="B34" s="36"/>
      <c r="C34" s="35"/>
      <c r="D34" s="34"/>
      <c r="E34" s="35"/>
      <c r="F34" s="37"/>
      <c r="G34" s="35"/>
      <c r="H34" s="35"/>
      <c r="I34" s="36"/>
      <c r="J34" s="36"/>
      <c r="K34" s="37"/>
      <c r="L34" s="37"/>
      <c r="M34" s="35"/>
      <c r="N34" s="38"/>
      <c r="O34" s="31" t="str">
        <f t="shared" si="0"/>
        <v/>
      </c>
      <c r="P34" s="36"/>
      <c r="Q34" s="31" t="str">
        <f t="shared" si="1"/>
        <v/>
      </c>
      <c r="R34" s="37"/>
      <c r="S34" s="37"/>
      <c r="T34" s="37"/>
      <c r="U34" s="37"/>
      <c r="V34" s="35"/>
      <c r="W34" s="32" t="str">
        <f>IF(OR(D34="",O34="",O34="Informativa"),"",D34+IF(O34="Crítica",IF(OR(I34="Sí",P34="Sí"),Listas!$C$6,Listas!$C$5),IF(O34="Alta",Listas!$C$7,IF(O34="Media",Listas!$C$8,Listas!$C$9))))</f>
        <v/>
      </c>
      <c r="X34" s="31" t="str">
        <f t="shared" ca="1" si="2"/>
        <v/>
      </c>
      <c r="Y34" s="39"/>
      <c r="Z34" s="34"/>
      <c r="AA34" s="35"/>
      <c r="AB34" s="34"/>
      <c r="AC34" s="31" t="str">
        <f t="shared" si="3"/>
        <v/>
      </c>
      <c r="AD34" s="35"/>
      <c r="AE34" s="35"/>
      <c r="AF34" s="37"/>
    </row>
    <row r="35" spans="2:32" x14ac:dyDescent="0.2">
      <c r="B35" s="36"/>
      <c r="C35" s="35"/>
      <c r="D35" s="34"/>
      <c r="E35" s="35"/>
      <c r="F35" s="37"/>
      <c r="G35" s="35"/>
      <c r="H35" s="35"/>
      <c r="I35" s="36"/>
      <c r="J35" s="36"/>
      <c r="K35" s="37"/>
      <c r="L35" s="37"/>
      <c r="M35" s="35"/>
      <c r="N35" s="38"/>
      <c r="O35" s="31" t="str">
        <f t="shared" si="0"/>
        <v/>
      </c>
      <c r="P35" s="36"/>
      <c r="Q35" s="31" t="str">
        <f t="shared" si="1"/>
        <v/>
      </c>
      <c r="R35" s="37"/>
      <c r="S35" s="37"/>
      <c r="T35" s="37"/>
      <c r="U35" s="37"/>
      <c r="V35" s="35"/>
      <c r="W35" s="32" t="str">
        <f>IF(OR(D35="",O35="",O35="Informativa"),"",D35+IF(O35="Crítica",IF(OR(I35="Sí",P35="Sí"),Listas!$C$6,Listas!$C$5),IF(O35="Alta",Listas!$C$7,IF(O35="Media",Listas!$C$8,Listas!$C$9))))</f>
        <v/>
      </c>
      <c r="X35" s="31" t="str">
        <f t="shared" ca="1" si="2"/>
        <v/>
      </c>
      <c r="Y35" s="39"/>
      <c r="Z35" s="34"/>
      <c r="AA35" s="35"/>
      <c r="AB35" s="34"/>
      <c r="AC35" s="31" t="str">
        <f t="shared" si="3"/>
        <v/>
      </c>
      <c r="AD35" s="35"/>
      <c r="AE35" s="35"/>
      <c r="AF35" s="37"/>
    </row>
    <row r="36" spans="2:32" x14ac:dyDescent="0.2">
      <c r="B36" s="36"/>
      <c r="C36" s="35"/>
      <c r="D36" s="34"/>
      <c r="E36" s="35"/>
      <c r="F36" s="37"/>
      <c r="G36" s="35"/>
      <c r="H36" s="35"/>
      <c r="I36" s="36"/>
      <c r="J36" s="36"/>
      <c r="K36" s="37"/>
      <c r="L36" s="37"/>
      <c r="M36" s="35"/>
      <c r="N36" s="38"/>
      <c r="O36" s="31" t="str">
        <f t="shared" si="0"/>
        <v/>
      </c>
      <c r="P36" s="36"/>
      <c r="Q36" s="31" t="str">
        <f t="shared" si="1"/>
        <v/>
      </c>
      <c r="R36" s="37"/>
      <c r="S36" s="37"/>
      <c r="T36" s="37"/>
      <c r="U36" s="37"/>
      <c r="V36" s="35"/>
      <c r="W36" s="32" t="str">
        <f>IF(OR(D36="",O36="",O36="Informativa"),"",D36+IF(O36="Crítica",IF(OR(I36="Sí",P36="Sí"),Listas!$C$6,Listas!$C$5),IF(O36="Alta",Listas!$C$7,IF(O36="Media",Listas!$C$8,Listas!$C$9))))</f>
        <v/>
      </c>
      <c r="X36" s="31" t="str">
        <f t="shared" ca="1" si="2"/>
        <v/>
      </c>
      <c r="Y36" s="39"/>
      <c r="Z36" s="34"/>
      <c r="AA36" s="35"/>
      <c r="AB36" s="34"/>
      <c r="AC36" s="31" t="str">
        <f t="shared" si="3"/>
        <v/>
      </c>
      <c r="AD36" s="35"/>
      <c r="AE36" s="35"/>
      <c r="AF36" s="37"/>
    </row>
    <row r="37" spans="2:32" x14ac:dyDescent="0.2">
      <c r="B37" s="36"/>
      <c r="C37" s="35"/>
      <c r="D37" s="34"/>
      <c r="E37" s="35"/>
      <c r="F37" s="37"/>
      <c r="G37" s="35"/>
      <c r="H37" s="35"/>
      <c r="I37" s="36"/>
      <c r="J37" s="36"/>
      <c r="K37" s="37"/>
      <c r="L37" s="37"/>
      <c r="M37" s="35"/>
      <c r="N37" s="38"/>
      <c r="O37" s="31" t="str">
        <f t="shared" si="0"/>
        <v/>
      </c>
      <c r="P37" s="36"/>
      <c r="Q37" s="31" t="str">
        <f t="shared" si="1"/>
        <v/>
      </c>
      <c r="R37" s="37"/>
      <c r="S37" s="37"/>
      <c r="T37" s="37"/>
      <c r="U37" s="37"/>
      <c r="V37" s="35"/>
      <c r="W37" s="32" t="str">
        <f>IF(OR(D37="",O37="",O37="Informativa"),"",D37+IF(O37="Crítica",IF(OR(I37="Sí",P37="Sí"),Listas!$C$6,Listas!$C$5),IF(O37="Alta",Listas!$C$7,IF(O37="Media",Listas!$C$8,Listas!$C$9))))</f>
        <v/>
      </c>
      <c r="X37" s="31" t="str">
        <f t="shared" ca="1" si="2"/>
        <v/>
      </c>
      <c r="Y37" s="39"/>
      <c r="Z37" s="34"/>
      <c r="AA37" s="35"/>
      <c r="AB37" s="34"/>
      <c r="AC37" s="31" t="str">
        <f t="shared" si="3"/>
        <v/>
      </c>
      <c r="AD37" s="35"/>
      <c r="AE37" s="35"/>
      <c r="AF37" s="37"/>
    </row>
    <row r="38" spans="2:32" x14ac:dyDescent="0.2">
      <c r="B38" s="36"/>
      <c r="C38" s="35"/>
      <c r="D38" s="34"/>
      <c r="E38" s="35"/>
      <c r="F38" s="37"/>
      <c r="G38" s="35"/>
      <c r="H38" s="35"/>
      <c r="I38" s="36"/>
      <c r="J38" s="36"/>
      <c r="K38" s="37"/>
      <c r="L38" s="37"/>
      <c r="M38" s="35"/>
      <c r="N38" s="38"/>
      <c r="O38" s="31" t="str">
        <f t="shared" ref="O38:O69" si="4">IF(N38="","",IF(N38&gt;=9,"Crítica",IF(N38&gt;=7,"Alta",IF(N38&gt;=4,"Media",IF(N38&gt;0,"Baja","Informativa")))))</f>
        <v/>
      </c>
      <c r="P38" s="36"/>
      <c r="Q38" s="31" t="str">
        <f t="shared" ref="Q38:Q69" si="5">IF(O38="","",IF(AND(O38="Crítica",OR(I38="Sí",P38="Sí")),"1 - Inmediata",IF(OR(O38="Crítica",AND(O38="Alta",OR(I38="Sí",P38="Sí"))),"2 - Alta",IF(OR(O38="Alta",O38="Media"),"3 - Media","4 - Baja"))))</f>
        <v/>
      </c>
      <c r="R38" s="37"/>
      <c r="S38" s="37"/>
      <c r="T38" s="37"/>
      <c r="U38" s="37"/>
      <c r="V38" s="35"/>
      <c r="W38" s="32" t="str">
        <f>IF(OR(D38="",O38="",O38="Informativa"),"",D38+IF(O38="Crítica",IF(OR(I38="Sí",P38="Sí"),Listas!$C$6,Listas!$C$5),IF(O38="Alta",Listas!$C$7,IF(O38="Media",Listas!$C$8,Listas!$C$9))))</f>
        <v/>
      </c>
      <c r="X38" s="31" t="str">
        <f t="shared" ref="X38:X69" ca="1" si="6">IF(W38="","",IF(OR(V38="Remediada",V38="Falso positivo",V38="Excepción aprobada"),"",W38-TODAY()))</f>
        <v/>
      </c>
      <c r="Y38" s="39"/>
      <c r="Z38" s="34"/>
      <c r="AA38" s="35"/>
      <c r="AB38" s="34"/>
      <c r="AC38" s="31" t="str">
        <f t="shared" ref="AC38:AC69" si="7">IF(OR(AB38="",W38=""),"",IF(AB38&lt;=W38,"Sí","No"))</f>
        <v/>
      </c>
      <c r="AD38" s="35"/>
      <c r="AE38" s="35"/>
      <c r="AF38" s="37"/>
    </row>
    <row r="39" spans="2:32" x14ac:dyDescent="0.2">
      <c r="B39" s="36"/>
      <c r="C39" s="35"/>
      <c r="D39" s="34"/>
      <c r="E39" s="35"/>
      <c r="F39" s="37"/>
      <c r="G39" s="35"/>
      <c r="H39" s="35"/>
      <c r="I39" s="36"/>
      <c r="J39" s="36"/>
      <c r="K39" s="37"/>
      <c r="L39" s="37"/>
      <c r="M39" s="35"/>
      <c r="N39" s="38"/>
      <c r="O39" s="31" t="str">
        <f t="shared" si="4"/>
        <v/>
      </c>
      <c r="P39" s="36"/>
      <c r="Q39" s="31" t="str">
        <f t="shared" si="5"/>
        <v/>
      </c>
      <c r="R39" s="37"/>
      <c r="S39" s="37"/>
      <c r="T39" s="37"/>
      <c r="U39" s="37"/>
      <c r="V39" s="35"/>
      <c r="W39" s="32" t="str">
        <f>IF(OR(D39="",O39="",O39="Informativa"),"",D39+IF(O39="Crítica",IF(OR(I39="Sí",P39="Sí"),Listas!$C$6,Listas!$C$5),IF(O39="Alta",Listas!$C$7,IF(O39="Media",Listas!$C$8,Listas!$C$9))))</f>
        <v/>
      </c>
      <c r="X39" s="31" t="str">
        <f t="shared" ca="1" si="6"/>
        <v/>
      </c>
      <c r="Y39" s="39"/>
      <c r="Z39" s="34"/>
      <c r="AA39" s="35"/>
      <c r="AB39" s="34"/>
      <c r="AC39" s="31" t="str">
        <f t="shared" si="7"/>
        <v/>
      </c>
      <c r="AD39" s="35"/>
      <c r="AE39" s="35"/>
      <c r="AF39" s="37"/>
    </row>
    <row r="40" spans="2:32" x14ac:dyDescent="0.2">
      <c r="B40" s="36"/>
      <c r="C40" s="35"/>
      <c r="D40" s="34"/>
      <c r="E40" s="35"/>
      <c r="F40" s="37"/>
      <c r="G40" s="35"/>
      <c r="H40" s="35"/>
      <c r="I40" s="36"/>
      <c r="J40" s="36"/>
      <c r="K40" s="37"/>
      <c r="L40" s="37"/>
      <c r="M40" s="35"/>
      <c r="N40" s="38"/>
      <c r="O40" s="31" t="str">
        <f t="shared" si="4"/>
        <v/>
      </c>
      <c r="P40" s="36"/>
      <c r="Q40" s="31" t="str">
        <f t="shared" si="5"/>
        <v/>
      </c>
      <c r="R40" s="37"/>
      <c r="S40" s="37"/>
      <c r="T40" s="37"/>
      <c r="U40" s="37"/>
      <c r="V40" s="35"/>
      <c r="W40" s="32" t="str">
        <f>IF(OR(D40="",O40="",O40="Informativa"),"",D40+IF(O40="Crítica",IF(OR(I40="Sí",P40="Sí"),Listas!$C$6,Listas!$C$5),IF(O40="Alta",Listas!$C$7,IF(O40="Media",Listas!$C$8,Listas!$C$9))))</f>
        <v/>
      </c>
      <c r="X40" s="31" t="str">
        <f t="shared" ca="1" si="6"/>
        <v/>
      </c>
      <c r="Y40" s="39"/>
      <c r="Z40" s="34"/>
      <c r="AA40" s="35"/>
      <c r="AB40" s="34"/>
      <c r="AC40" s="31" t="str">
        <f t="shared" si="7"/>
        <v/>
      </c>
      <c r="AD40" s="35"/>
      <c r="AE40" s="35"/>
      <c r="AF40" s="37"/>
    </row>
    <row r="41" spans="2:32" x14ac:dyDescent="0.2">
      <c r="B41" s="36"/>
      <c r="C41" s="35"/>
      <c r="D41" s="34"/>
      <c r="E41" s="35"/>
      <c r="F41" s="37"/>
      <c r="G41" s="35"/>
      <c r="H41" s="35"/>
      <c r="I41" s="36"/>
      <c r="J41" s="36"/>
      <c r="K41" s="37"/>
      <c r="L41" s="37"/>
      <c r="M41" s="35"/>
      <c r="N41" s="38"/>
      <c r="O41" s="31" t="str">
        <f t="shared" si="4"/>
        <v/>
      </c>
      <c r="P41" s="36"/>
      <c r="Q41" s="31" t="str">
        <f t="shared" si="5"/>
        <v/>
      </c>
      <c r="R41" s="37"/>
      <c r="S41" s="37"/>
      <c r="T41" s="37"/>
      <c r="U41" s="37"/>
      <c r="V41" s="35"/>
      <c r="W41" s="32" t="str">
        <f>IF(OR(D41="",O41="",O41="Informativa"),"",D41+IF(O41="Crítica",IF(OR(I41="Sí",P41="Sí"),Listas!$C$6,Listas!$C$5),IF(O41="Alta",Listas!$C$7,IF(O41="Media",Listas!$C$8,Listas!$C$9))))</f>
        <v/>
      </c>
      <c r="X41" s="31" t="str">
        <f t="shared" ca="1" si="6"/>
        <v/>
      </c>
      <c r="Y41" s="39"/>
      <c r="Z41" s="34"/>
      <c r="AA41" s="35"/>
      <c r="AB41" s="34"/>
      <c r="AC41" s="31" t="str">
        <f t="shared" si="7"/>
        <v/>
      </c>
      <c r="AD41" s="35"/>
      <c r="AE41" s="35"/>
      <c r="AF41" s="37"/>
    </row>
    <row r="42" spans="2:32" x14ac:dyDescent="0.2">
      <c r="B42" s="36"/>
      <c r="C42" s="35"/>
      <c r="D42" s="34"/>
      <c r="E42" s="35"/>
      <c r="F42" s="37"/>
      <c r="G42" s="35"/>
      <c r="H42" s="35"/>
      <c r="I42" s="36"/>
      <c r="J42" s="36"/>
      <c r="K42" s="37"/>
      <c r="L42" s="37"/>
      <c r="M42" s="35"/>
      <c r="N42" s="38"/>
      <c r="O42" s="31" t="str">
        <f t="shared" si="4"/>
        <v/>
      </c>
      <c r="P42" s="36"/>
      <c r="Q42" s="31" t="str">
        <f t="shared" si="5"/>
        <v/>
      </c>
      <c r="R42" s="37"/>
      <c r="S42" s="37"/>
      <c r="T42" s="37"/>
      <c r="U42" s="37"/>
      <c r="V42" s="35"/>
      <c r="W42" s="32" t="str">
        <f>IF(OR(D42="",O42="",O42="Informativa"),"",D42+IF(O42="Crítica",IF(OR(I42="Sí",P42="Sí"),Listas!$C$6,Listas!$C$5),IF(O42="Alta",Listas!$C$7,IF(O42="Media",Listas!$C$8,Listas!$C$9))))</f>
        <v/>
      </c>
      <c r="X42" s="31" t="str">
        <f t="shared" ca="1" si="6"/>
        <v/>
      </c>
      <c r="Y42" s="39"/>
      <c r="Z42" s="34"/>
      <c r="AA42" s="35"/>
      <c r="AB42" s="34"/>
      <c r="AC42" s="31" t="str">
        <f t="shared" si="7"/>
        <v/>
      </c>
      <c r="AD42" s="35"/>
      <c r="AE42" s="35"/>
      <c r="AF42" s="37"/>
    </row>
    <row r="43" spans="2:32" x14ac:dyDescent="0.2">
      <c r="B43" s="36"/>
      <c r="C43" s="35"/>
      <c r="D43" s="34"/>
      <c r="E43" s="35"/>
      <c r="F43" s="37"/>
      <c r="G43" s="35"/>
      <c r="H43" s="35"/>
      <c r="I43" s="36"/>
      <c r="J43" s="36"/>
      <c r="K43" s="37"/>
      <c r="L43" s="37"/>
      <c r="M43" s="35"/>
      <c r="N43" s="38"/>
      <c r="O43" s="31" t="str">
        <f t="shared" si="4"/>
        <v/>
      </c>
      <c r="P43" s="36"/>
      <c r="Q43" s="31" t="str">
        <f t="shared" si="5"/>
        <v/>
      </c>
      <c r="R43" s="37"/>
      <c r="S43" s="37"/>
      <c r="T43" s="37"/>
      <c r="U43" s="37"/>
      <c r="V43" s="35"/>
      <c r="W43" s="32" t="str">
        <f>IF(OR(D43="",O43="",O43="Informativa"),"",D43+IF(O43="Crítica",IF(OR(I43="Sí",P43="Sí"),Listas!$C$6,Listas!$C$5),IF(O43="Alta",Listas!$C$7,IF(O43="Media",Listas!$C$8,Listas!$C$9))))</f>
        <v/>
      </c>
      <c r="X43" s="31" t="str">
        <f t="shared" ca="1" si="6"/>
        <v/>
      </c>
      <c r="Y43" s="39"/>
      <c r="Z43" s="34"/>
      <c r="AA43" s="35"/>
      <c r="AB43" s="34"/>
      <c r="AC43" s="31" t="str">
        <f t="shared" si="7"/>
        <v/>
      </c>
      <c r="AD43" s="35"/>
      <c r="AE43" s="35"/>
      <c r="AF43" s="37"/>
    </row>
    <row r="44" spans="2:32" x14ac:dyDescent="0.2">
      <c r="B44" s="36"/>
      <c r="C44" s="35"/>
      <c r="D44" s="34"/>
      <c r="E44" s="35"/>
      <c r="F44" s="37"/>
      <c r="G44" s="35"/>
      <c r="H44" s="35"/>
      <c r="I44" s="36"/>
      <c r="J44" s="36"/>
      <c r="K44" s="37"/>
      <c r="L44" s="37"/>
      <c r="M44" s="35"/>
      <c r="N44" s="38"/>
      <c r="O44" s="31" t="str">
        <f t="shared" si="4"/>
        <v/>
      </c>
      <c r="P44" s="36"/>
      <c r="Q44" s="31" t="str">
        <f t="shared" si="5"/>
        <v/>
      </c>
      <c r="R44" s="37"/>
      <c r="S44" s="37"/>
      <c r="T44" s="37"/>
      <c r="U44" s="37"/>
      <c r="V44" s="35"/>
      <c r="W44" s="32" t="str">
        <f>IF(OR(D44="",O44="",O44="Informativa"),"",D44+IF(O44="Crítica",IF(OR(I44="Sí",P44="Sí"),Listas!$C$6,Listas!$C$5),IF(O44="Alta",Listas!$C$7,IF(O44="Media",Listas!$C$8,Listas!$C$9))))</f>
        <v/>
      </c>
      <c r="X44" s="31" t="str">
        <f t="shared" ca="1" si="6"/>
        <v/>
      </c>
      <c r="Y44" s="39"/>
      <c r="Z44" s="34"/>
      <c r="AA44" s="35"/>
      <c r="AB44" s="34"/>
      <c r="AC44" s="31" t="str">
        <f t="shared" si="7"/>
        <v/>
      </c>
      <c r="AD44" s="35"/>
      <c r="AE44" s="35"/>
      <c r="AF44" s="37"/>
    </row>
    <row r="45" spans="2:32" x14ac:dyDescent="0.2">
      <c r="B45" s="36"/>
      <c r="C45" s="35"/>
      <c r="D45" s="34"/>
      <c r="E45" s="35"/>
      <c r="F45" s="37"/>
      <c r="G45" s="35"/>
      <c r="H45" s="35"/>
      <c r="I45" s="36"/>
      <c r="J45" s="36"/>
      <c r="K45" s="37"/>
      <c r="L45" s="37"/>
      <c r="M45" s="35"/>
      <c r="N45" s="38"/>
      <c r="O45" s="31" t="str">
        <f t="shared" si="4"/>
        <v/>
      </c>
      <c r="P45" s="36"/>
      <c r="Q45" s="31" t="str">
        <f t="shared" si="5"/>
        <v/>
      </c>
      <c r="R45" s="37"/>
      <c r="S45" s="37"/>
      <c r="T45" s="37"/>
      <c r="U45" s="37"/>
      <c r="V45" s="35"/>
      <c r="W45" s="32" t="str">
        <f>IF(OR(D45="",O45="",O45="Informativa"),"",D45+IF(O45="Crítica",IF(OR(I45="Sí",P45="Sí"),Listas!$C$6,Listas!$C$5),IF(O45="Alta",Listas!$C$7,IF(O45="Media",Listas!$C$8,Listas!$C$9))))</f>
        <v/>
      </c>
      <c r="X45" s="31" t="str">
        <f t="shared" ca="1" si="6"/>
        <v/>
      </c>
      <c r="Y45" s="39"/>
      <c r="Z45" s="34"/>
      <c r="AA45" s="35"/>
      <c r="AB45" s="34"/>
      <c r="AC45" s="31" t="str">
        <f t="shared" si="7"/>
        <v/>
      </c>
      <c r="AD45" s="35"/>
      <c r="AE45" s="35"/>
      <c r="AF45" s="37"/>
    </row>
    <row r="46" spans="2:32" x14ac:dyDescent="0.2">
      <c r="B46" s="36"/>
      <c r="C46" s="35"/>
      <c r="D46" s="34"/>
      <c r="E46" s="35"/>
      <c r="F46" s="37"/>
      <c r="G46" s="35"/>
      <c r="H46" s="35"/>
      <c r="I46" s="36"/>
      <c r="J46" s="36"/>
      <c r="K46" s="37"/>
      <c r="L46" s="37"/>
      <c r="M46" s="35"/>
      <c r="N46" s="38"/>
      <c r="O46" s="31" t="str">
        <f t="shared" si="4"/>
        <v/>
      </c>
      <c r="P46" s="36"/>
      <c r="Q46" s="31" t="str">
        <f t="shared" si="5"/>
        <v/>
      </c>
      <c r="R46" s="37"/>
      <c r="S46" s="37"/>
      <c r="T46" s="37"/>
      <c r="U46" s="37"/>
      <c r="V46" s="35"/>
      <c r="W46" s="32" t="str">
        <f>IF(OR(D46="",O46="",O46="Informativa"),"",D46+IF(O46="Crítica",IF(OR(I46="Sí",P46="Sí"),Listas!$C$6,Listas!$C$5),IF(O46="Alta",Listas!$C$7,IF(O46="Media",Listas!$C$8,Listas!$C$9))))</f>
        <v/>
      </c>
      <c r="X46" s="31" t="str">
        <f t="shared" ca="1" si="6"/>
        <v/>
      </c>
      <c r="Y46" s="39"/>
      <c r="Z46" s="34"/>
      <c r="AA46" s="35"/>
      <c r="AB46" s="34"/>
      <c r="AC46" s="31" t="str">
        <f t="shared" si="7"/>
        <v/>
      </c>
      <c r="AD46" s="35"/>
      <c r="AE46" s="35"/>
      <c r="AF46" s="37"/>
    </row>
    <row r="47" spans="2:32" x14ac:dyDescent="0.2">
      <c r="B47" s="36"/>
      <c r="C47" s="35"/>
      <c r="D47" s="34"/>
      <c r="E47" s="35"/>
      <c r="F47" s="37"/>
      <c r="G47" s="35"/>
      <c r="H47" s="35"/>
      <c r="I47" s="36"/>
      <c r="J47" s="36"/>
      <c r="K47" s="37"/>
      <c r="L47" s="37"/>
      <c r="M47" s="35"/>
      <c r="N47" s="38"/>
      <c r="O47" s="31" t="str">
        <f t="shared" si="4"/>
        <v/>
      </c>
      <c r="P47" s="36"/>
      <c r="Q47" s="31" t="str">
        <f t="shared" si="5"/>
        <v/>
      </c>
      <c r="R47" s="37"/>
      <c r="S47" s="37"/>
      <c r="T47" s="37"/>
      <c r="U47" s="37"/>
      <c r="V47" s="35"/>
      <c r="W47" s="32" t="str">
        <f>IF(OR(D47="",O47="",O47="Informativa"),"",D47+IF(O47="Crítica",IF(OR(I47="Sí",P47="Sí"),Listas!$C$6,Listas!$C$5),IF(O47="Alta",Listas!$C$7,IF(O47="Media",Listas!$C$8,Listas!$C$9))))</f>
        <v/>
      </c>
      <c r="X47" s="31" t="str">
        <f t="shared" ca="1" si="6"/>
        <v/>
      </c>
      <c r="Y47" s="39"/>
      <c r="Z47" s="34"/>
      <c r="AA47" s="35"/>
      <c r="AB47" s="34"/>
      <c r="AC47" s="31" t="str">
        <f t="shared" si="7"/>
        <v/>
      </c>
      <c r="AD47" s="35"/>
      <c r="AE47" s="35"/>
      <c r="AF47" s="37"/>
    </row>
    <row r="48" spans="2:32" x14ac:dyDescent="0.2">
      <c r="B48" s="36"/>
      <c r="C48" s="35"/>
      <c r="D48" s="34"/>
      <c r="E48" s="35"/>
      <c r="F48" s="37"/>
      <c r="G48" s="35"/>
      <c r="H48" s="35"/>
      <c r="I48" s="36"/>
      <c r="J48" s="36"/>
      <c r="K48" s="37"/>
      <c r="L48" s="37"/>
      <c r="M48" s="35"/>
      <c r="N48" s="38"/>
      <c r="O48" s="31" t="str">
        <f t="shared" si="4"/>
        <v/>
      </c>
      <c r="P48" s="36"/>
      <c r="Q48" s="31" t="str">
        <f t="shared" si="5"/>
        <v/>
      </c>
      <c r="R48" s="37"/>
      <c r="S48" s="37"/>
      <c r="T48" s="37"/>
      <c r="U48" s="37"/>
      <c r="V48" s="35"/>
      <c r="W48" s="32" t="str">
        <f>IF(OR(D48="",O48="",O48="Informativa"),"",D48+IF(O48="Crítica",IF(OR(I48="Sí",P48="Sí"),Listas!$C$6,Listas!$C$5),IF(O48="Alta",Listas!$C$7,IF(O48="Media",Listas!$C$8,Listas!$C$9))))</f>
        <v/>
      </c>
      <c r="X48" s="31" t="str">
        <f t="shared" ca="1" si="6"/>
        <v/>
      </c>
      <c r="Y48" s="39"/>
      <c r="Z48" s="34"/>
      <c r="AA48" s="35"/>
      <c r="AB48" s="34"/>
      <c r="AC48" s="31" t="str">
        <f t="shared" si="7"/>
        <v/>
      </c>
      <c r="AD48" s="35"/>
      <c r="AE48" s="35"/>
      <c r="AF48" s="37"/>
    </row>
    <row r="49" spans="2:32" x14ac:dyDescent="0.2">
      <c r="B49" s="36"/>
      <c r="C49" s="35"/>
      <c r="D49" s="34"/>
      <c r="E49" s="35"/>
      <c r="F49" s="37"/>
      <c r="G49" s="35"/>
      <c r="H49" s="35"/>
      <c r="I49" s="36"/>
      <c r="J49" s="36"/>
      <c r="K49" s="37"/>
      <c r="L49" s="37"/>
      <c r="M49" s="35"/>
      <c r="N49" s="38"/>
      <c r="O49" s="31" t="str">
        <f t="shared" si="4"/>
        <v/>
      </c>
      <c r="P49" s="36"/>
      <c r="Q49" s="31" t="str">
        <f t="shared" si="5"/>
        <v/>
      </c>
      <c r="R49" s="37"/>
      <c r="S49" s="37"/>
      <c r="T49" s="37"/>
      <c r="U49" s="37"/>
      <c r="V49" s="35"/>
      <c r="W49" s="32" t="str">
        <f>IF(OR(D49="",O49="",O49="Informativa"),"",D49+IF(O49="Crítica",IF(OR(I49="Sí",P49="Sí"),Listas!$C$6,Listas!$C$5),IF(O49="Alta",Listas!$C$7,IF(O49="Media",Listas!$C$8,Listas!$C$9))))</f>
        <v/>
      </c>
      <c r="X49" s="31" t="str">
        <f t="shared" ca="1" si="6"/>
        <v/>
      </c>
      <c r="Y49" s="39"/>
      <c r="Z49" s="34"/>
      <c r="AA49" s="35"/>
      <c r="AB49" s="34"/>
      <c r="AC49" s="31" t="str">
        <f t="shared" si="7"/>
        <v/>
      </c>
      <c r="AD49" s="35"/>
      <c r="AE49" s="35"/>
      <c r="AF49" s="37"/>
    </row>
    <row r="50" spans="2:32" x14ac:dyDescent="0.2">
      <c r="B50" s="36"/>
      <c r="C50" s="35"/>
      <c r="D50" s="34"/>
      <c r="E50" s="35"/>
      <c r="F50" s="37"/>
      <c r="G50" s="35"/>
      <c r="H50" s="35"/>
      <c r="I50" s="36"/>
      <c r="J50" s="36"/>
      <c r="K50" s="37"/>
      <c r="L50" s="37"/>
      <c r="M50" s="35"/>
      <c r="N50" s="38"/>
      <c r="O50" s="31" t="str">
        <f t="shared" si="4"/>
        <v/>
      </c>
      <c r="P50" s="36"/>
      <c r="Q50" s="31" t="str">
        <f t="shared" si="5"/>
        <v/>
      </c>
      <c r="R50" s="37"/>
      <c r="S50" s="37"/>
      <c r="T50" s="37"/>
      <c r="U50" s="37"/>
      <c r="V50" s="35"/>
      <c r="W50" s="32" t="str">
        <f>IF(OR(D50="",O50="",O50="Informativa"),"",D50+IF(O50="Crítica",IF(OR(I50="Sí",P50="Sí"),Listas!$C$6,Listas!$C$5),IF(O50="Alta",Listas!$C$7,IF(O50="Media",Listas!$C$8,Listas!$C$9))))</f>
        <v/>
      </c>
      <c r="X50" s="31" t="str">
        <f t="shared" ca="1" si="6"/>
        <v/>
      </c>
      <c r="Y50" s="39"/>
      <c r="Z50" s="34"/>
      <c r="AA50" s="35"/>
      <c r="AB50" s="34"/>
      <c r="AC50" s="31" t="str">
        <f t="shared" si="7"/>
        <v/>
      </c>
      <c r="AD50" s="35"/>
      <c r="AE50" s="35"/>
      <c r="AF50" s="37"/>
    </row>
    <row r="51" spans="2:32" x14ac:dyDescent="0.2">
      <c r="B51" s="36"/>
      <c r="C51" s="35"/>
      <c r="D51" s="34"/>
      <c r="E51" s="35"/>
      <c r="F51" s="37"/>
      <c r="G51" s="35"/>
      <c r="H51" s="35"/>
      <c r="I51" s="36"/>
      <c r="J51" s="36"/>
      <c r="K51" s="37"/>
      <c r="L51" s="37"/>
      <c r="M51" s="35"/>
      <c r="N51" s="38"/>
      <c r="O51" s="31" t="str">
        <f t="shared" si="4"/>
        <v/>
      </c>
      <c r="P51" s="36"/>
      <c r="Q51" s="31" t="str">
        <f t="shared" si="5"/>
        <v/>
      </c>
      <c r="R51" s="37"/>
      <c r="S51" s="37"/>
      <c r="T51" s="37"/>
      <c r="U51" s="37"/>
      <c r="V51" s="35"/>
      <c r="W51" s="32" t="str">
        <f>IF(OR(D51="",O51="",O51="Informativa"),"",D51+IF(O51="Crítica",IF(OR(I51="Sí",P51="Sí"),Listas!$C$6,Listas!$C$5),IF(O51="Alta",Listas!$C$7,IF(O51="Media",Listas!$C$8,Listas!$C$9))))</f>
        <v/>
      </c>
      <c r="X51" s="31" t="str">
        <f t="shared" ca="1" si="6"/>
        <v/>
      </c>
      <c r="Y51" s="39"/>
      <c r="Z51" s="34"/>
      <c r="AA51" s="35"/>
      <c r="AB51" s="34"/>
      <c r="AC51" s="31" t="str">
        <f t="shared" si="7"/>
        <v/>
      </c>
      <c r="AD51" s="35"/>
      <c r="AE51" s="35"/>
      <c r="AF51" s="37"/>
    </row>
    <row r="52" spans="2:32" x14ac:dyDescent="0.2">
      <c r="B52" s="36"/>
      <c r="C52" s="35"/>
      <c r="D52" s="34"/>
      <c r="E52" s="35"/>
      <c r="F52" s="37"/>
      <c r="G52" s="35"/>
      <c r="H52" s="35"/>
      <c r="I52" s="36"/>
      <c r="J52" s="36"/>
      <c r="K52" s="37"/>
      <c r="L52" s="37"/>
      <c r="M52" s="35"/>
      <c r="N52" s="38"/>
      <c r="O52" s="31" t="str">
        <f t="shared" si="4"/>
        <v/>
      </c>
      <c r="P52" s="36"/>
      <c r="Q52" s="31" t="str">
        <f t="shared" si="5"/>
        <v/>
      </c>
      <c r="R52" s="37"/>
      <c r="S52" s="37"/>
      <c r="T52" s="37"/>
      <c r="U52" s="37"/>
      <c r="V52" s="35"/>
      <c r="W52" s="32" t="str">
        <f>IF(OR(D52="",O52="",O52="Informativa"),"",D52+IF(O52="Crítica",IF(OR(I52="Sí",P52="Sí"),Listas!$C$6,Listas!$C$5),IF(O52="Alta",Listas!$C$7,IF(O52="Media",Listas!$C$8,Listas!$C$9))))</f>
        <v/>
      </c>
      <c r="X52" s="31" t="str">
        <f t="shared" ca="1" si="6"/>
        <v/>
      </c>
      <c r="Y52" s="39"/>
      <c r="Z52" s="34"/>
      <c r="AA52" s="35"/>
      <c r="AB52" s="34"/>
      <c r="AC52" s="31" t="str">
        <f t="shared" si="7"/>
        <v/>
      </c>
      <c r="AD52" s="35"/>
      <c r="AE52" s="35"/>
      <c r="AF52" s="37"/>
    </row>
    <row r="53" spans="2:32" x14ac:dyDescent="0.2">
      <c r="B53" s="36"/>
      <c r="C53" s="35"/>
      <c r="D53" s="34"/>
      <c r="E53" s="35"/>
      <c r="F53" s="37"/>
      <c r="G53" s="35"/>
      <c r="H53" s="35"/>
      <c r="I53" s="36"/>
      <c r="J53" s="36"/>
      <c r="K53" s="37"/>
      <c r="L53" s="37"/>
      <c r="M53" s="35"/>
      <c r="N53" s="38"/>
      <c r="O53" s="31" t="str">
        <f t="shared" si="4"/>
        <v/>
      </c>
      <c r="P53" s="36"/>
      <c r="Q53" s="31" t="str">
        <f t="shared" si="5"/>
        <v/>
      </c>
      <c r="R53" s="37"/>
      <c r="S53" s="37"/>
      <c r="T53" s="37"/>
      <c r="U53" s="37"/>
      <c r="V53" s="35"/>
      <c r="W53" s="32" t="str">
        <f>IF(OR(D53="",O53="",O53="Informativa"),"",D53+IF(O53="Crítica",IF(OR(I53="Sí",P53="Sí"),Listas!$C$6,Listas!$C$5),IF(O53="Alta",Listas!$C$7,IF(O53="Media",Listas!$C$8,Listas!$C$9))))</f>
        <v/>
      </c>
      <c r="X53" s="31" t="str">
        <f t="shared" ca="1" si="6"/>
        <v/>
      </c>
      <c r="Y53" s="39"/>
      <c r="Z53" s="34"/>
      <c r="AA53" s="35"/>
      <c r="AB53" s="34"/>
      <c r="AC53" s="31" t="str">
        <f t="shared" si="7"/>
        <v/>
      </c>
      <c r="AD53" s="35"/>
      <c r="AE53" s="35"/>
      <c r="AF53" s="37"/>
    </row>
    <row r="54" spans="2:32" x14ac:dyDescent="0.2">
      <c r="B54" s="36"/>
      <c r="C54" s="35"/>
      <c r="D54" s="34"/>
      <c r="E54" s="35"/>
      <c r="F54" s="37"/>
      <c r="G54" s="35"/>
      <c r="H54" s="35"/>
      <c r="I54" s="36"/>
      <c r="J54" s="36"/>
      <c r="K54" s="37"/>
      <c r="L54" s="37"/>
      <c r="M54" s="35"/>
      <c r="N54" s="38"/>
      <c r="O54" s="31" t="str">
        <f t="shared" si="4"/>
        <v/>
      </c>
      <c r="P54" s="36"/>
      <c r="Q54" s="31" t="str">
        <f t="shared" si="5"/>
        <v/>
      </c>
      <c r="R54" s="37"/>
      <c r="S54" s="37"/>
      <c r="T54" s="37"/>
      <c r="U54" s="37"/>
      <c r="V54" s="35"/>
      <c r="W54" s="32" t="str">
        <f>IF(OR(D54="",O54="",O54="Informativa"),"",D54+IF(O54="Crítica",IF(OR(I54="Sí",P54="Sí"),Listas!$C$6,Listas!$C$5),IF(O54="Alta",Listas!$C$7,IF(O54="Media",Listas!$C$8,Listas!$C$9))))</f>
        <v/>
      </c>
      <c r="X54" s="31" t="str">
        <f t="shared" ca="1" si="6"/>
        <v/>
      </c>
      <c r="Y54" s="39"/>
      <c r="Z54" s="34"/>
      <c r="AA54" s="35"/>
      <c r="AB54" s="34"/>
      <c r="AC54" s="31" t="str">
        <f t="shared" si="7"/>
        <v/>
      </c>
      <c r="AD54" s="35"/>
      <c r="AE54" s="35"/>
      <c r="AF54" s="37"/>
    </row>
    <row r="55" spans="2:32" x14ac:dyDescent="0.2">
      <c r="B55" s="36"/>
      <c r="C55" s="35"/>
      <c r="D55" s="34"/>
      <c r="E55" s="35"/>
      <c r="F55" s="37"/>
      <c r="G55" s="35"/>
      <c r="H55" s="35"/>
      <c r="I55" s="36"/>
      <c r="J55" s="36"/>
      <c r="K55" s="37"/>
      <c r="L55" s="37"/>
      <c r="M55" s="35"/>
      <c r="N55" s="38"/>
      <c r="O55" s="31" t="str">
        <f t="shared" si="4"/>
        <v/>
      </c>
      <c r="P55" s="36"/>
      <c r="Q55" s="31" t="str">
        <f t="shared" si="5"/>
        <v/>
      </c>
      <c r="R55" s="37"/>
      <c r="S55" s="37"/>
      <c r="T55" s="37"/>
      <c r="U55" s="37"/>
      <c r="V55" s="35"/>
      <c r="W55" s="32" t="str">
        <f>IF(OR(D55="",O55="",O55="Informativa"),"",D55+IF(O55="Crítica",IF(OR(I55="Sí",P55="Sí"),Listas!$C$6,Listas!$C$5),IF(O55="Alta",Listas!$C$7,IF(O55="Media",Listas!$C$8,Listas!$C$9))))</f>
        <v/>
      </c>
      <c r="X55" s="31" t="str">
        <f t="shared" ca="1" si="6"/>
        <v/>
      </c>
      <c r="Y55" s="39"/>
      <c r="Z55" s="34"/>
      <c r="AA55" s="35"/>
      <c r="AB55" s="34"/>
      <c r="AC55" s="31" t="str">
        <f t="shared" si="7"/>
        <v/>
      </c>
      <c r="AD55" s="35"/>
      <c r="AE55" s="35"/>
      <c r="AF55" s="37"/>
    </row>
    <row r="56" spans="2:32" x14ac:dyDescent="0.2">
      <c r="B56" s="36"/>
      <c r="C56" s="35"/>
      <c r="D56" s="34"/>
      <c r="E56" s="35"/>
      <c r="F56" s="37"/>
      <c r="G56" s="35"/>
      <c r="H56" s="35"/>
      <c r="I56" s="36"/>
      <c r="J56" s="36"/>
      <c r="K56" s="37"/>
      <c r="L56" s="37"/>
      <c r="M56" s="35"/>
      <c r="N56" s="38"/>
      <c r="O56" s="31" t="str">
        <f t="shared" si="4"/>
        <v/>
      </c>
      <c r="P56" s="36"/>
      <c r="Q56" s="31" t="str">
        <f t="shared" si="5"/>
        <v/>
      </c>
      <c r="R56" s="37"/>
      <c r="S56" s="37"/>
      <c r="T56" s="37"/>
      <c r="U56" s="37"/>
      <c r="V56" s="35"/>
      <c r="W56" s="32" t="str">
        <f>IF(OR(D56="",O56="",O56="Informativa"),"",D56+IF(O56="Crítica",IF(OR(I56="Sí",P56="Sí"),Listas!$C$6,Listas!$C$5),IF(O56="Alta",Listas!$C$7,IF(O56="Media",Listas!$C$8,Listas!$C$9))))</f>
        <v/>
      </c>
      <c r="X56" s="31" t="str">
        <f t="shared" ca="1" si="6"/>
        <v/>
      </c>
      <c r="Y56" s="39"/>
      <c r="Z56" s="34"/>
      <c r="AA56" s="35"/>
      <c r="AB56" s="34"/>
      <c r="AC56" s="31" t="str">
        <f t="shared" si="7"/>
        <v/>
      </c>
      <c r="AD56" s="35"/>
      <c r="AE56" s="35"/>
      <c r="AF56" s="37"/>
    </row>
    <row r="57" spans="2:32" x14ac:dyDescent="0.2">
      <c r="B57" s="36"/>
      <c r="C57" s="35"/>
      <c r="D57" s="34"/>
      <c r="E57" s="35"/>
      <c r="F57" s="37"/>
      <c r="G57" s="35"/>
      <c r="H57" s="35"/>
      <c r="I57" s="36"/>
      <c r="J57" s="36"/>
      <c r="K57" s="37"/>
      <c r="L57" s="37"/>
      <c r="M57" s="35"/>
      <c r="N57" s="38"/>
      <c r="O57" s="31" t="str">
        <f t="shared" si="4"/>
        <v/>
      </c>
      <c r="P57" s="36"/>
      <c r="Q57" s="31" t="str">
        <f t="shared" si="5"/>
        <v/>
      </c>
      <c r="R57" s="37"/>
      <c r="S57" s="37"/>
      <c r="T57" s="37"/>
      <c r="U57" s="37"/>
      <c r="V57" s="35"/>
      <c r="W57" s="32" t="str">
        <f>IF(OR(D57="",O57="",O57="Informativa"),"",D57+IF(O57="Crítica",IF(OR(I57="Sí",P57="Sí"),Listas!$C$6,Listas!$C$5),IF(O57="Alta",Listas!$C$7,IF(O57="Media",Listas!$C$8,Listas!$C$9))))</f>
        <v/>
      </c>
      <c r="X57" s="31" t="str">
        <f t="shared" ca="1" si="6"/>
        <v/>
      </c>
      <c r="Y57" s="39"/>
      <c r="Z57" s="34"/>
      <c r="AA57" s="35"/>
      <c r="AB57" s="34"/>
      <c r="AC57" s="31" t="str">
        <f t="shared" si="7"/>
        <v/>
      </c>
      <c r="AD57" s="35"/>
      <c r="AE57" s="35"/>
      <c r="AF57" s="37"/>
    </row>
    <row r="58" spans="2:32" x14ac:dyDescent="0.2">
      <c r="B58" s="36"/>
      <c r="C58" s="35"/>
      <c r="D58" s="34"/>
      <c r="E58" s="35"/>
      <c r="F58" s="37"/>
      <c r="G58" s="35"/>
      <c r="H58" s="35"/>
      <c r="I58" s="36"/>
      <c r="J58" s="36"/>
      <c r="K58" s="37"/>
      <c r="L58" s="37"/>
      <c r="M58" s="35"/>
      <c r="N58" s="38"/>
      <c r="O58" s="31" t="str">
        <f t="shared" si="4"/>
        <v/>
      </c>
      <c r="P58" s="36"/>
      <c r="Q58" s="31" t="str">
        <f t="shared" si="5"/>
        <v/>
      </c>
      <c r="R58" s="37"/>
      <c r="S58" s="37"/>
      <c r="T58" s="37"/>
      <c r="U58" s="37"/>
      <c r="V58" s="35"/>
      <c r="W58" s="32" t="str">
        <f>IF(OR(D58="",O58="",O58="Informativa"),"",D58+IF(O58="Crítica",IF(OR(I58="Sí",P58="Sí"),Listas!$C$6,Listas!$C$5),IF(O58="Alta",Listas!$C$7,IF(O58="Media",Listas!$C$8,Listas!$C$9))))</f>
        <v/>
      </c>
      <c r="X58" s="31" t="str">
        <f t="shared" ca="1" si="6"/>
        <v/>
      </c>
      <c r="Y58" s="39"/>
      <c r="Z58" s="34"/>
      <c r="AA58" s="35"/>
      <c r="AB58" s="34"/>
      <c r="AC58" s="31" t="str">
        <f t="shared" si="7"/>
        <v/>
      </c>
      <c r="AD58" s="35"/>
      <c r="AE58" s="35"/>
      <c r="AF58" s="37"/>
    </row>
    <row r="59" spans="2:32" x14ac:dyDescent="0.2">
      <c r="B59" s="36"/>
      <c r="C59" s="35"/>
      <c r="D59" s="34"/>
      <c r="E59" s="35"/>
      <c r="F59" s="37"/>
      <c r="G59" s="35"/>
      <c r="H59" s="35"/>
      <c r="I59" s="36"/>
      <c r="J59" s="36"/>
      <c r="K59" s="37"/>
      <c r="L59" s="37"/>
      <c r="M59" s="35"/>
      <c r="N59" s="38"/>
      <c r="O59" s="31" t="str">
        <f t="shared" si="4"/>
        <v/>
      </c>
      <c r="P59" s="36"/>
      <c r="Q59" s="31" t="str">
        <f t="shared" si="5"/>
        <v/>
      </c>
      <c r="R59" s="37"/>
      <c r="S59" s="37"/>
      <c r="T59" s="37"/>
      <c r="U59" s="37"/>
      <c r="V59" s="35"/>
      <c r="W59" s="32" t="str">
        <f>IF(OR(D59="",O59="",O59="Informativa"),"",D59+IF(O59="Crítica",IF(OR(I59="Sí",P59="Sí"),Listas!$C$6,Listas!$C$5),IF(O59="Alta",Listas!$C$7,IF(O59="Media",Listas!$C$8,Listas!$C$9))))</f>
        <v/>
      </c>
      <c r="X59" s="31" t="str">
        <f t="shared" ca="1" si="6"/>
        <v/>
      </c>
      <c r="Y59" s="39"/>
      <c r="Z59" s="34"/>
      <c r="AA59" s="35"/>
      <c r="AB59" s="34"/>
      <c r="AC59" s="31" t="str">
        <f t="shared" si="7"/>
        <v/>
      </c>
      <c r="AD59" s="35"/>
      <c r="AE59" s="35"/>
      <c r="AF59" s="37"/>
    </row>
    <row r="60" spans="2:32" x14ac:dyDescent="0.2">
      <c r="B60" s="36"/>
      <c r="C60" s="35"/>
      <c r="D60" s="34"/>
      <c r="E60" s="35"/>
      <c r="F60" s="37"/>
      <c r="G60" s="35"/>
      <c r="H60" s="35"/>
      <c r="I60" s="36"/>
      <c r="J60" s="36"/>
      <c r="K60" s="37"/>
      <c r="L60" s="37"/>
      <c r="M60" s="35"/>
      <c r="N60" s="38"/>
      <c r="O60" s="31" t="str">
        <f t="shared" si="4"/>
        <v/>
      </c>
      <c r="P60" s="36"/>
      <c r="Q60" s="31" t="str">
        <f t="shared" si="5"/>
        <v/>
      </c>
      <c r="R60" s="37"/>
      <c r="S60" s="37"/>
      <c r="T60" s="37"/>
      <c r="U60" s="37"/>
      <c r="V60" s="35"/>
      <c r="W60" s="32" t="str">
        <f>IF(OR(D60="",O60="",O60="Informativa"),"",D60+IF(O60="Crítica",IF(OR(I60="Sí",P60="Sí"),Listas!$C$6,Listas!$C$5),IF(O60="Alta",Listas!$C$7,IF(O60="Media",Listas!$C$8,Listas!$C$9))))</f>
        <v/>
      </c>
      <c r="X60" s="31" t="str">
        <f t="shared" ca="1" si="6"/>
        <v/>
      </c>
      <c r="Y60" s="39"/>
      <c r="Z60" s="34"/>
      <c r="AA60" s="35"/>
      <c r="AB60" s="34"/>
      <c r="AC60" s="31" t="str">
        <f t="shared" si="7"/>
        <v/>
      </c>
      <c r="AD60" s="35"/>
      <c r="AE60" s="35"/>
      <c r="AF60" s="37"/>
    </row>
    <row r="61" spans="2:32" x14ac:dyDescent="0.2">
      <c r="B61" s="36"/>
      <c r="C61" s="35"/>
      <c r="D61" s="34"/>
      <c r="E61" s="35"/>
      <c r="F61" s="37"/>
      <c r="G61" s="35"/>
      <c r="H61" s="35"/>
      <c r="I61" s="36"/>
      <c r="J61" s="36"/>
      <c r="K61" s="37"/>
      <c r="L61" s="37"/>
      <c r="M61" s="35"/>
      <c r="N61" s="38"/>
      <c r="O61" s="31" t="str">
        <f t="shared" si="4"/>
        <v/>
      </c>
      <c r="P61" s="36"/>
      <c r="Q61" s="31" t="str">
        <f t="shared" si="5"/>
        <v/>
      </c>
      <c r="R61" s="37"/>
      <c r="S61" s="37"/>
      <c r="T61" s="37"/>
      <c r="U61" s="37"/>
      <c r="V61" s="35"/>
      <c r="W61" s="32" t="str">
        <f>IF(OR(D61="",O61="",O61="Informativa"),"",D61+IF(O61="Crítica",IF(OR(I61="Sí",P61="Sí"),Listas!$C$6,Listas!$C$5),IF(O61="Alta",Listas!$C$7,IF(O61="Media",Listas!$C$8,Listas!$C$9))))</f>
        <v/>
      </c>
      <c r="X61" s="31" t="str">
        <f t="shared" ca="1" si="6"/>
        <v/>
      </c>
      <c r="Y61" s="39"/>
      <c r="Z61" s="34"/>
      <c r="AA61" s="35"/>
      <c r="AB61" s="34"/>
      <c r="AC61" s="31" t="str">
        <f t="shared" si="7"/>
        <v/>
      </c>
      <c r="AD61" s="35"/>
      <c r="AE61" s="35"/>
      <c r="AF61" s="37"/>
    </row>
    <row r="62" spans="2:32" x14ac:dyDescent="0.2">
      <c r="B62" s="36"/>
      <c r="C62" s="35"/>
      <c r="D62" s="34"/>
      <c r="E62" s="35"/>
      <c r="F62" s="37"/>
      <c r="G62" s="35"/>
      <c r="H62" s="35"/>
      <c r="I62" s="36"/>
      <c r="J62" s="36"/>
      <c r="K62" s="37"/>
      <c r="L62" s="37"/>
      <c r="M62" s="35"/>
      <c r="N62" s="38"/>
      <c r="O62" s="31" t="str">
        <f t="shared" si="4"/>
        <v/>
      </c>
      <c r="P62" s="36"/>
      <c r="Q62" s="31" t="str">
        <f t="shared" si="5"/>
        <v/>
      </c>
      <c r="R62" s="37"/>
      <c r="S62" s="37"/>
      <c r="T62" s="37"/>
      <c r="U62" s="37"/>
      <c r="V62" s="35"/>
      <c r="W62" s="32" t="str">
        <f>IF(OR(D62="",O62="",O62="Informativa"),"",D62+IF(O62="Crítica",IF(OR(I62="Sí",P62="Sí"),Listas!$C$6,Listas!$C$5),IF(O62="Alta",Listas!$C$7,IF(O62="Media",Listas!$C$8,Listas!$C$9))))</f>
        <v/>
      </c>
      <c r="X62" s="31" t="str">
        <f t="shared" ca="1" si="6"/>
        <v/>
      </c>
      <c r="Y62" s="39"/>
      <c r="Z62" s="34"/>
      <c r="AA62" s="35"/>
      <c r="AB62" s="34"/>
      <c r="AC62" s="31" t="str">
        <f t="shared" si="7"/>
        <v/>
      </c>
      <c r="AD62" s="35"/>
      <c r="AE62" s="35"/>
      <c r="AF62" s="37"/>
    </row>
    <row r="63" spans="2:32" x14ac:dyDescent="0.2">
      <c r="B63" s="36"/>
      <c r="C63" s="35"/>
      <c r="D63" s="34"/>
      <c r="E63" s="35"/>
      <c r="F63" s="37"/>
      <c r="G63" s="35"/>
      <c r="H63" s="35"/>
      <c r="I63" s="36"/>
      <c r="J63" s="36"/>
      <c r="K63" s="37"/>
      <c r="L63" s="37"/>
      <c r="M63" s="35"/>
      <c r="N63" s="38"/>
      <c r="O63" s="31" t="str">
        <f t="shared" si="4"/>
        <v/>
      </c>
      <c r="P63" s="36"/>
      <c r="Q63" s="31" t="str">
        <f t="shared" si="5"/>
        <v/>
      </c>
      <c r="R63" s="37"/>
      <c r="S63" s="37"/>
      <c r="T63" s="37"/>
      <c r="U63" s="37"/>
      <c r="V63" s="35"/>
      <c r="W63" s="32" t="str">
        <f>IF(OR(D63="",O63="",O63="Informativa"),"",D63+IF(O63="Crítica",IF(OR(I63="Sí",P63="Sí"),Listas!$C$6,Listas!$C$5),IF(O63="Alta",Listas!$C$7,IF(O63="Media",Listas!$C$8,Listas!$C$9))))</f>
        <v/>
      </c>
      <c r="X63" s="31" t="str">
        <f t="shared" ca="1" si="6"/>
        <v/>
      </c>
      <c r="Y63" s="39"/>
      <c r="Z63" s="34"/>
      <c r="AA63" s="35"/>
      <c r="AB63" s="34"/>
      <c r="AC63" s="31" t="str">
        <f t="shared" si="7"/>
        <v/>
      </c>
      <c r="AD63" s="35"/>
      <c r="AE63" s="35"/>
      <c r="AF63" s="37"/>
    </row>
    <row r="64" spans="2:32" x14ac:dyDescent="0.2">
      <c r="B64" s="36"/>
      <c r="C64" s="35"/>
      <c r="D64" s="34"/>
      <c r="E64" s="35"/>
      <c r="F64" s="37"/>
      <c r="G64" s="35"/>
      <c r="H64" s="35"/>
      <c r="I64" s="36"/>
      <c r="J64" s="36"/>
      <c r="K64" s="37"/>
      <c r="L64" s="37"/>
      <c r="M64" s="35"/>
      <c r="N64" s="38"/>
      <c r="O64" s="31" t="str">
        <f t="shared" si="4"/>
        <v/>
      </c>
      <c r="P64" s="36"/>
      <c r="Q64" s="31" t="str">
        <f t="shared" si="5"/>
        <v/>
      </c>
      <c r="R64" s="37"/>
      <c r="S64" s="37"/>
      <c r="T64" s="37"/>
      <c r="U64" s="37"/>
      <c r="V64" s="35"/>
      <c r="W64" s="32" t="str">
        <f>IF(OR(D64="",O64="",O64="Informativa"),"",D64+IF(O64="Crítica",IF(OR(I64="Sí",P64="Sí"),Listas!$C$6,Listas!$C$5),IF(O64="Alta",Listas!$C$7,IF(O64="Media",Listas!$C$8,Listas!$C$9))))</f>
        <v/>
      </c>
      <c r="X64" s="31" t="str">
        <f t="shared" ca="1" si="6"/>
        <v/>
      </c>
      <c r="Y64" s="39"/>
      <c r="Z64" s="34"/>
      <c r="AA64" s="35"/>
      <c r="AB64" s="34"/>
      <c r="AC64" s="31" t="str">
        <f t="shared" si="7"/>
        <v/>
      </c>
      <c r="AD64" s="35"/>
      <c r="AE64" s="35"/>
      <c r="AF64" s="37"/>
    </row>
    <row r="65" spans="2:32" x14ac:dyDescent="0.2">
      <c r="B65" s="36"/>
      <c r="C65" s="35"/>
      <c r="D65" s="34"/>
      <c r="E65" s="35"/>
      <c r="F65" s="37"/>
      <c r="G65" s="35"/>
      <c r="H65" s="35"/>
      <c r="I65" s="36"/>
      <c r="J65" s="36"/>
      <c r="K65" s="37"/>
      <c r="L65" s="37"/>
      <c r="M65" s="35"/>
      <c r="N65" s="38"/>
      <c r="O65" s="31" t="str">
        <f t="shared" si="4"/>
        <v/>
      </c>
      <c r="P65" s="36"/>
      <c r="Q65" s="31" t="str">
        <f t="shared" si="5"/>
        <v/>
      </c>
      <c r="R65" s="37"/>
      <c r="S65" s="37"/>
      <c r="T65" s="37"/>
      <c r="U65" s="37"/>
      <c r="V65" s="35"/>
      <c r="W65" s="32" t="str">
        <f>IF(OR(D65="",O65="",O65="Informativa"),"",D65+IF(O65="Crítica",IF(OR(I65="Sí",P65="Sí"),Listas!$C$6,Listas!$C$5),IF(O65="Alta",Listas!$C$7,IF(O65="Media",Listas!$C$8,Listas!$C$9))))</f>
        <v/>
      </c>
      <c r="X65" s="31" t="str">
        <f t="shared" ca="1" si="6"/>
        <v/>
      </c>
      <c r="Y65" s="39"/>
      <c r="Z65" s="34"/>
      <c r="AA65" s="35"/>
      <c r="AB65" s="34"/>
      <c r="AC65" s="31" t="str">
        <f t="shared" si="7"/>
        <v/>
      </c>
      <c r="AD65" s="35"/>
      <c r="AE65" s="35"/>
      <c r="AF65" s="37"/>
    </row>
    <row r="66" spans="2:32" x14ac:dyDescent="0.2">
      <c r="B66" s="36"/>
      <c r="C66" s="35"/>
      <c r="D66" s="34"/>
      <c r="E66" s="35"/>
      <c r="F66" s="37"/>
      <c r="G66" s="35"/>
      <c r="H66" s="35"/>
      <c r="I66" s="36"/>
      <c r="J66" s="36"/>
      <c r="K66" s="37"/>
      <c r="L66" s="37"/>
      <c r="M66" s="35"/>
      <c r="N66" s="38"/>
      <c r="O66" s="31" t="str">
        <f t="shared" si="4"/>
        <v/>
      </c>
      <c r="P66" s="36"/>
      <c r="Q66" s="31" t="str">
        <f t="shared" si="5"/>
        <v/>
      </c>
      <c r="R66" s="37"/>
      <c r="S66" s="37"/>
      <c r="T66" s="37"/>
      <c r="U66" s="37"/>
      <c r="V66" s="35"/>
      <c r="W66" s="32" t="str">
        <f>IF(OR(D66="",O66="",O66="Informativa"),"",D66+IF(O66="Crítica",IF(OR(I66="Sí",P66="Sí"),Listas!$C$6,Listas!$C$5),IF(O66="Alta",Listas!$C$7,IF(O66="Media",Listas!$C$8,Listas!$C$9))))</f>
        <v/>
      </c>
      <c r="X66" s="31" t="str">
        <f t="shared" ca="1" si="6"/>
        <v/>
      </c>
      <c r="Y66" s="39"/>
      <c r="Z66" s="34"/>
      <c r="AA66" s="35"/>
      <c r="AB66" s="34"/>
      <c r="AC66" s="31" t="str">
        <f t="shared" si="7"/>
        <v/>
      </c>
      <c r="AD66" s="35"/>
      <c r="AE66" s="35"/>
      <c r="AF66" s="37"/>
    </row>
    <row r="67" spans="2:32" x14ac:dyDescent="0.2">
      <c r="B67" s="36"/>
      <c r="C67" s="35"/>
      <c r="D67" s="34"/>
      <c r="E67" s="35"/>
      <c r="F67" s="37"/>
      <c r="G67" s="35"/>
      <c r="H67" s="35"/>
      <c r="I67" s="36"/>
      <c r="J67" s="36"/>
      <c r="K67" s="37"/>
      <c r="L67" s="37"/>
      <c r="M67" s="35"/>
      <c r="N67" s="38"/>
      <c r="O67" s="31" t="str">
        <f t="shared" si="4"/>
        <v/>
      </c>
      <c r="P67" s="36"/>
      <c r="Q67" s="31" t="str">
        <f t="shared" si="5"/>
        <v/>
      </c>
      <c r="R67" s="37"/>
      <c r="S67" s="37"/>
      <c r="T67" s="37"/>
      <c r="U67" s="37"/>
      <c r="V67" s="35"/>
      <c r="W67" s="32" t="str">
        <f>IF(OR(D67="",O67="",O67="Informativa"),"",D67+IF(O67="Crítica",IF(OR(I67="Sí",P67="Sí"),Listas!$C$6,Listas!$C$5),IF(O67="Alta",Listas!$C$7,IF(O67="Media",Listas!$C$8,Listas!$C$9))))</f>
        <v/>
      </c>
      <c r="X67" s="31" t="str">
        <f t="shared" ca="1" si="6"/>
        <v/>
      </c>
      <c r="Y67" s="39"/>
      <c r="Z67" s="34"/>
      <c r="AA67" s="35"/>
      <c r="AB67" s="34"/>
      <c r="AC67" s="31" t="str">
        <f t="shared" si="7"/>
        <v/>
      </c>
      <c r="AD67" s="35"/>
      <c r="AE67" s="35"/>
      <c r="AF67" s="37"/>
    </row>
    <row r="68" spans="2:32" x14ac:dyDescent="0.2">
      <c r="B68" s="36"/>
      <c r="C68" s="35"/>
      <c r="D68" s="34"/>
      <c r="E68" s="35"/>
      <c r="F68" s="37"/>
      <c r="G68" s="35"/>
      <c r="H68" s="35"/>
      <c r="I68" s="36"/>
      <c r="J68" s="36"/>
      <c r="K68" s="37"/>
      <c r="L68" s="37"/>
      <c r="M68" s="35"/>
      <c r="N68" s="38"/>
      <c r="O68" s="31" t="str">
        <f t="shared" si="4"/>
        <v/>
      </c>
      <c r="P68" s="36"/>
      <c r="Q68" s="31" t="str">
        <f t="shared" si="5"/>
        <v/>
      </c>
      <c r="R68" s="37"/>
      <c r="S68" s="37"/>
      <c r="T68" s="37"/>
      <c r="U68" s="37"/>
      <c r="V68" s="35"/>
      <c r="W68" s="32" t="str">
        <f>IF(OR(D68="",O68="",O68="Informativa"),"",D68+IF(O68="Crítica",IF(OR(I68="Sí",P68="Sí"),Listas!$C$6,Listas!$C$5),IF(O68="Alta",Listas!$C$7,IF(O68="Media",Listas!$C$8,Listas!$C$9))))</f>
        <v/>
      </c>
      <c r="X68" s="31" t="str">
        <f t="shared" ca="1" si="6"/>
        <v/>
      </c>
      <c r="Y68" s="39"/>
      <c r="Z68" s="34"/>
      <c r="AA68" s="35"/>
      <c r="AB68" s="34"/>
      <c r="AC68" s="31" t="str">
        <f t="shared" si="7"/>
        <v/>
      </c>
      <c r="AD68" s="35"/>
      <c r="AE68" s="35"/>
      <c r="AF68" s="37"/>
    </row>
    <row r="69" spans="2:32" x14ac:dyDescent="0.2">
      <c r="B69" s="36"/>
      <c r="C69" s="35"/>
      <c r="D69" s="34"/>
      <c r="E69" s="35"/>
      <c r="F69" s="37"/>
      <c r="G69" s="35"/>
      <c r="H69" s="35"/>
      <c r="I69" s="36"/>
      <c r="J69" s="36"/>
      <c r="K69" s="37"/>
      <c r="L69" s="37"/>
      <c r="M69" s="35"/>
      <c r="N69" s="38"/>
      <c r="O69" s="31" t="str">
        <f t="shared" si="4"/>
        <v/>
      </c>
      <c r="P69" s="36"/>
      <c r="Q69" s="31" t="str">
        <f t="shared" si="5"/>
        <v/>
      </c>
      <c r="R69" s="37"/>
      <c r="S69" s="37"/>
      <c r="T69" s="37"/>
      <c r="U69" s="37"/>
      <c r="V69" s="35"/>
      <c r="W69" s="32" t="str">
        <f>IF(OR(D69="",O69="",O69="Informativa"),"",D69+IF(O69="Crítica",IF(OR(I69="Sí",P69="Sí"),Listas!$C$6,Listas!$C$5),IF(O69="Alta",Listas!$C$7,IF(O69="Media",Listas!$C$8,Listas!$C$9))))</f>
        <v/>
      </c>
      <c r="X69" s="31" t="str">
        <f t="shared" ca="1" si="6"/>
        <v/>
      </c>
      <c r="Y69" s="39"/>
      <c r="Z69" s="34"/>
      <c r="AA69" s="35"/>
      <c r="AB69" s="34"/>
      <c r="AC69" s="31" t="str">
        <f t="shared" si="7"/>
        <v/>
      </c>
      <c r="AD69" s="35"/>
      <c r="AE69" s="35"/>
      <c r="AF69" s="37"/>
    </row>
    <row r="70" spans="2:32" x14ac:dyDescent="0.2">
      <c r="B70" s="36"/>
      <c r="C70" s="35"/>
      <c r="D70" s="34"/>
      <c r="E70" s="35"/>
      <c r="F70" s="37"/>
      <c r="G70" s="35"/>
      <c r="H70" s="35"/>
      <c r="I70" s="36"/>
      <c r="J70" s="36"/>
      <c r="K70" s="37"/>
      <c r="L70" s="37"/>
      <c r="M70" s="35"/>
      <c r="N70" s="38"/>
      <c r="O70" s="31" t="str">
        <f t="shared" ref="O70:O101" si="8">IF(N70="","",IF(N70&gt;=9,"Crítica",IF(N70&gt;=7,"Alta",IF(N70&gt;=4,"Media",IF(N70&gt;0,"Baja","Informativa")))))</f>
        <v/>
      </c>
      <c r="P70" s="36"/>
      <c r="Q70" s="31" t="str">
        <f t="shared" ref="Q70:Q101" si="9">IF(O70="","",IF(AND(O70="Crítica",OR(I70="Sí",P70="Sí")),"1 - Inmediata",IF(OR(O70="Crítica",AND(O70="Alta",OR(I70="Sí",P70="Sí"))),"2 - Alta",IF(OR(O70="Alta",O70="Media"),"3 - Media","4 - Baja"))))</f>
        <v/>
      </c>
      <c r="R70" s="37"/>
      <c r="S70" s="37"/>
      <c r="T70" s="37"/>
      <c r="U70" s="37"/>
      <c r="V70" s="35"/>
      <c r="W70" s="32" t="str">
        <f>IF(OR(D70="",O70="",O70="Informativa"),"",D70+IF(O70="Crítica",IF(OR(I70="Sí",P70="Sí"),Listas!$C$6,Listas!$C$5),IF(O70="Alta",Listas!$C$7,IF(O70="Media",Listas!$C$8,Listas!$C$9))))</f>
        <v/>
      </c>
      <c r="X70" s="31" t="str">
        <f t="shared" ref="X70:X101" ca="1" si="10">IF(W70="","",IF(OR(V70="Remediada",V70="Falso positivo",V70="Excepción aprobada"),"",W70-TODAY()))</f>
        <v/>
      </c>
      <c r="Y70" s="39"/>
      <c r="Z70" s="34"/>
      <c r="AA70" s="35"/>
      <c r="AB70" s="34"/>
      <c r="AC70" s="31" t="str">
        <f t="shared" ref="AC70:AC101" si="11">IF(OR(AB70="",W70=""),"",IF(AB70&lt;=W70,"Sí","No"))</f>
        <v/>
      </c>
      <c r="AD70" s="35"/>
      <c r="AE70" s="35"/>
      <c r="AF70" s="37"/>
    </row>
    <row r="71" spans="2:32" x14ac:dyDescent="0.2">
      <c r="B71" s="36"/>
      <c r="C71" s="35"/>
      <c r="D71" s="34"/>
      <c r="E71" s="35"/>
      <c r="F71" s="37"/>
      <c r="G71" s="35"/>
      <c r="H71" s="35"/>
      <c r="I71" s="36"/>
      <c r="J71" s="36"/>
      <c r="K71" s="37"/>
      <c r="L71" s="37"/>
      <c r="M71" s="35"/>
      <c r="N71" s="38"/>
      <c r="O71" s="31" t="str">
        <f t="shared" si="8"/>
        <v/>
      </c>
      <c r="P71" s="36"/>
      <c r="Q71" s="31" t="str">
        <f t="shared" si="9"/>
        <v/>
      </c>
      <c r="R71" s="37"/>
      <c r="S71" s="37"/>
      <c r="T71" s="37"/>
      <c r="U71" s="37"/>
      <c r="V71" s="35"/>
      <c r="W71" s="32" t="str">
        <f>IF(OR(D71="",O71="",O71="Informativa"),"",D71+IF(O71="Crítica",IF(OR(I71="Sí",P71="Sí"),Listas!$C$6,Listas!$C$5),IF(O71="Alta",Listas!$C$7,IF(O71="Media",Listas!$C$8,Listas!$C$9))))</f>
        <v/>
      </c>
      <c r="X71" s="31" t="str">
        <f t="shared" ca="1" si="10"/>
        <v/>
      </c>
      <c r="Y71" s="39"/>
      <c r="Z71" s="34"/>
      <c r="AA71" s="35"/>
      <c r="AB71" s="34"/>
      <c r="AC71" s="31" t="str">
        <f t="shared" si="11"/>
        <v/>
      </c>
      <c r="AD71" s="35"/>
      <c r="AE71" s="35"/>
      <c r="AF71" s="37"/>
    </row>
    <row r="72" spans="2:32" x14ac:dyDescent="0.2">
      <c r="B72" s="36"/>
      <c r="C72" s="35"/>
      <c r="D72" s="34"/>
      <c r="E72" s="35"/>
      <c r="F72" s="37"/>
      <c r="G72" s="35"/>
      <c r="H72" s="35"/>
      <c r="I72" s="36"/>
      <c r="J72" s="36"/>
      <c r="K72" s="37"/>
      <c r="L72" s="37"/>
      <c r="M72" s="35"/>
      <c r="N72" s="38"/>
      <c r="O72" s="31" t="str">
        <f t="shared" si="8"/>
        <v/>
      </c>
      <c r="P72" s="36"/>
      <c r="Q72" s="31" t="str">
        <f t="shared" si="9"/>
        <v/>
      </c>
      <c r="R72" s="37"/>
      <c r="S72" s="37"/>
      <c r="T72" s="37"/>
      <c r="U72" s="37"/>
      <c r="V72" s="35"/>
      <c r="W72" s="32" t="str">
        <f>IF(OR(D72="",O72="",O72="Informativa"),"",D72+IF(O72="Crítica",IF(OR(I72="Sí",P72="Sí"),Listas!$C$6,Listas!$C$5),IF(O72="Alta",Listas!$C$7,IF(O72="Media",Listas!$C$8,Listas!$C$9))))</f>
        <v/>
      </c>
      <c r="X72" s="31" t="str">
        <f t="shared" ca="1" si="10"/>
        <v/>
      </c>
      <c r="Y72" s="39"/>
      <c r="Z72" s="34"/>
      <c r="AA72" s="35"/>
      <c r="AB72" s="34"/>
      <c r="AC72" s="31" t="str">
        <f t="shared" si="11"/>
        <v/>
      </c>
      <c r="AD72" s="35"/>
      <c r="AE72" s="35"/>
      <c r="AF72" s="37"/>
    </row>
    <row r="73" spans="2:32" x14ac:dyDescent="0.2">
      <c r="B73" s="36"/>
      <c r="C73" s="35"/>
      <c r="D73" s="34"/>
      <c r="E73" s="35"/>
      <c r="F73" s="37"/>
      <c r="G73" s="35"/>
      <c r="H73" s="35"/>
      <c r="I73" s="36"/>
      <c r="J73" s="36"/>
      <c r="K73" s="37"/>
      <c r="L73" s="37"/>
      <c r="M73" s="35"/>
      <c r="N73" s="38"/>
      <c r="O73" s="31" t="str">
        <f t="shared" si="8"/>
        <v/>
      </c>
      <c r="P73" s="36"/>
      <c r="Q73" s="31" t="str">
        <f t="shared" si="9"/>
        <v/>
      </c>
      <c r="R73" s="37"/>
      <c r="S73" s="37"/>
      <c r="T73" s="37"/>
      <c r="U73" s="37"/>
      <c r="V73" s="35"/>
      <c r="W73" s="32" t="str">
        <f>IF(OR(D73="",O73="",O73="Informativa"),"",D73+IF(O73="Crítica",IF(OR(I73="Sí",P73="Sí"),Listas!$C$6,Listas!$C$5),IF(O73="Alta",Listas!$C$7,IF(O73="Media",Listas!$C$8,Listas!$C$9))))</f>
        <v/>
      </c>
      <c r="X73" s="31" t="str">
        <f t="shared" ca="1" si="10"/>
        <v/>
      </c>
      <c r="Y73" s="39"/>
      <c r="Z73" s="34"/>
      <c r="AA73" s="35"/>
      <c r="AB73" s="34"/>
      <c r="AC73" s="31" t="str">
        <f t="shared" si="11"/>
        <v/>
      </c>
      <c r="AD73" s="35"/>
      <c r="AE73" s="35"/>
      <c r="AF73" s="37"/>
    </row>
    <row r="74" spans="2:32" x14ac:dyDescent="0.2">
      <c r="B74" s="36"/>
      <c r="C74" s="35"/>
      <c r="D74" s="34"/>
      <c r="E74" s="35"/>
      <c r="F74" s="37"/>
      <c r="G74" s="35"/>
      <c r="H74" s="35"/>
      <c r="I74" s="36"/>
      <c r="J74" s="36"/>
      <c r="K74" s="37"/>
      <c r="L74" s="37"/>
      <c r="M74" s="35"/>
      <c r="N74" s="38"/>
      <c r="O74" s="31" t="str">
        <f t="shared" si="8"/>
        <v/>
      </c>
      <c r="P74" s="36"/>
      <c r="Q74" s="31" t="str">
        <f t="shared" si="9"/>
        <v/>
      </c>
      <c r="R74" s="37"/>
      <c r="S74" s="37"/>
      <c r="T74" s="37"/>
      <c r="U74" s="37"/>
      <c r="V74" s="35"/>
      <c r="W74" s="32" t="str">
        <f>IF(OR(D74="",O74="",O74="Informativa"),"",D74+IF(O74="Crítica",IF(OR(I74="Sí",P74="Sí"),Listas!$C$6,Listas!$C$5),IF(O74="Alta",Listas!$C$7,IF(O74="Media",Listas!$C$8,Listas!$C$9))))</f>
        <v/>
      </c>
      <c r="X74" s="31" t="str">
        <f t="shared" ca="1" si="10"/>
        <v/>
      </c>
      <c r="Y74" s="39"/>
      <c r="Z74" s="34"/>
      <c r="AA74" s="35"/>
      <c r="AB74" s="34"/>
      <c r="AC74" s="31" t="str">
        <f t="shared" si="11"/>
        <v/>
      </c>
      <c r="AD74" s="35"/>
      <c r="AE74" s="35"/>
      <c r="AF74" s="37"/>
    </row>
    <row r="75" spans="2:32" x14ac:dyDescent="0.2">
      <c r="B75" s="36"/>
      <c r="C75" s="35"/>
      <c r="D75" s="34"/>
      <c r="E75" s="35"/>
      <c r="F75" s="37"/>
      <c r="G75" s="35"/>
      <c r="H75" s="35"/>
      <c r="I75" s="36"/>
      <c r="J75" s="36"/>
      <c r="K75" s="37"/>
      <c r="L75" s="37"/>
      <c r="M75" s="35"/>
      <c r="N75" s="38"/>
      <c r="O75" s="31" t="str">
        <f t="shared" si="8"/>
        <v/>
      </c>
      <c r="P75" s="36"/>
      <c r="Q75" s="31" t="str">
        <f t="shared" si="9"/>
        <v/>
      </c>
      <c r="R75" s="37"/>
      <c r="S75" s="37"/>
      <c r="T75" s="37"/>
      <c r="U75" s="37"/>
      <c r="V75" s="35"/>
      <c r="W75" s="32" t="str">
        <f>IF(OR(D75="",O75="",O75="Informativa"),"",D75+IF(O75="Crítica",IF(OR(I75="Sí",P75="Sí"),Listas!$C$6,Listas!$C$5),IF(O75="Alta",Listas!$C$7,IF(O75="Media",Listas!$C$8,Listas!$C$9))))</f>
        <v/>
      </c>
      <c r="X75" s="31" t="str">
        <f t="shared" ca="1" si="10"/>
        <v/>
      </c>
      <c r="Y75" s="39"/>
      <c r="Z75" s="34"/>
      <c r="AA75" s="35"/>
      <c r="AB75" s="34"/>
      <c r="AC75" s="31" t="str">
        <f t="shared" si="11"/>
        <v/>
      </c>
      <c r="AD75" s="35"/>
      <c r="AE75" s="35"/>
      <c r="AF75" s="37"/>
    </row>
    <row r="76" spans="2:32" x14ac:dyDescent="0.2">
      <c r="B76" s="36"/>
      <c r="C76" s="35"/>
      <c r="D76" s="34"/>
      <c r="E76" s="35"/>
      <c r="F76" s="37"/>
      <c r="G76" s="35"/>
      <c r="H76" s="35"/>
      <c r="I76" s="36"/>
      <c r="J76" s="36"/>
      <c r="K76" s="37"/>
      <c r="L76" s="37"/>
      <c r="M76" s="35"/>
      <c r="N76" s="38"/>
      <c r="O76" s="31" t="str">
        <f t="shared" si="8"/>
        <v/>
      </c>
      <c r="P76" s="36"/>
      <c r="Q76" s="31" t="str">
        <f t="shared" si="9"/>
        <v/>
      </c>
      <c r="R76" s="37"/>
      <c r="S76" s="37"/>
      <c r="T76" s="37"/>
      <c r="U76" s="37"/>
      <c r="V76" s="35"/>
      <c r="W76" s="32" t="str">
        <f>IF(OR(D76="",O76="",O76="Informativa"),"",D76+IF(O76="Crítica",IF(OR(I76="Sí",P76="Sí"),Listas!$C$6,Listas!$C$5),IF(O76="Alta",Listas!$C$7,IF(O76="Media",Listas!$C$8,Listas!$C$9))))</f>
        <v/>
      </c>
      <c r="X76" s="31" t="str">
        <f t="shared" ca="1" si="10"/>
        <v/>
      </c>
      <c r="Y76" s="39"/>
      <c r="Z76" s="34"/>
      <c r="AA76" s="35"/>
      <c r="AB76" s="34"/>
      <c r="AC76" s="31" t="str">
        <f t="shared" si="11"/>
        <v/>
      </c>
      <c r="AD76" s="35"/>
      <c r="AE76" s="35"/>
      <c r="AF76" s="37"/>
    </row>
    <row r="77" spans="2:32" x14ac:dyDescent="0.2">
      <c r="B77" s="36"/>
      <c r="C77" s="35"/>
      <c r="D77" s="34"/>
      <c r="E77" s="35"/>
      <c r="F77" s="37"/>
      <c r="G77" s="35"/>
      <c r="H77" s="35"/>
      <c r="I77" s="36"/>
      <c r="J77" s="36"/>
      <c r="K77" s="37"/>
      <c r="L77" s="37"/>
      <c r="M77" s="35"/>
      <c r="N77" s="38"/>
      <c r="O77" s="31" t="str">
        <f t="shared" si="8"/>
        <v/>
      </c>
      <c r="P77" s="36"/>
      <c r="Q77" s="31" t="str">
        <f t="shared" si="9"/>
        <v/>
      </c>
      <c r="R77" s="37"/>
      <c r="S77" s="37"/>
      <c r="T77" s="37"/>
      <c r="U77" s="37"/>
      <c r="V77" s="35"/>
      <c r="W77" s="32" t="str">
        <f>IF(OR(D77="",O77="",O77="Informativa"),"",D77+IF(O77="Crítica",IF(OR(I77="Sí",P77="Sí"),Listas!$C$6,Listas!$C$5),IF(O77="Alta",Listas!$C$7,IF(O77="Media",Listas!$C$8,Listas!$C$9))))</f>
        <v/>
      </c>
      <c r="X77" s="31" t="str">
        <f t="shared" ca="1" si="10"/>
        <v/>
      </c>
      <c r="Y77" s="39"/>
      <c r="Z77" s="34"/>
      <c r="AA77" s="35"/>
      <c r="AB77" s="34"/>
      <c r="AC77" s="31" t="str">
        <f t="shared" si="11"/>
        <v/>
      </c>
      <c r="AD77" s="35"/>
      <c r="AE77" s="35"/>
      <c r="AF77" s="37"/>
    </row>
    <row r="78" spans="2:32" x14ac:dyDescent="0.2">
      <c r="B78" s="36"/>
      <c r="C78" s="35"/>
      <c r="D78" s="34"/>
      <c r="E78" s="35"/>
      <c r="F78" s="37"/>
      <c r="G78" s="35"/>
      <c r="H78" s="35"/>
      <c r="I78" s="36"/>
      <c r="J78" s="36"/>
      <c r="K78" s="37"/>
      <c r="L78" s="37"/>
      <c r="M78" s="35"/>
      <c r="N78" s="38"/>
      <c r="O78" s="31" t="str">
        <f t="shared" si="8"/>
        <v/>
      </c>
      <c r="P78" s="36"/>
      <c r="Q78" s="31" t="str">
        <f t="shared" si="9"/>
        <v/>
      </c>
      <c r="R78" s="37"/>
      <c r="S78" s="37"/>
      <c r="T78" s="37"/>
      <c r="U78" s="37"/>
      <c r="V78" s="35"/>
      <c r="W78" s="32" t="str">
        <f>IF(OR(D78="",O78="",O78="Informativa"),"",D78+IF(O78="Crítica",IF(OR(I78="Sí",P78="Sí"),Listas!$C$6,Listas!$C$5),IF(O78="Alta",Listas!$C$7,IF(O78="Media",Listas!$C$8,Listas!$C$9))))</f>
        <v/>
      </c>
      <c r="X78" s="31" t="str">
        <f t="shared" ca="1" si="10"/>
        <v/>
      </c>
      <c r="Y78" s="39"/>
      <c r="Z78" s="34"/>
      <c r="AA78" s="35"/>
      <c r="AB78" s="34"/>
      <c r="AC78" s="31" t="str">
        <f t="shared" si="11"/>
        <v/>
      </c>
      <c r="AD78" s="35"/>
      <c r="AE78" s="35"/>
      <c r="AF78" s="37"/>
    </row>
    <row r="79" spans="2:32" x14ac:dyDescent="0.2">
      <c r="B79" s="36"/>
      <c r="C79" s="35"/>
      <c r="D79" s="34"/>
      <c r="E79" s="35"/>
      <c r="F79" s="37"/>
      <c r="G79" s="35"/>
      <c r="H79" s="35"/>
      <c r="I79" s="36"/>
      <c r="J79" s="36"/>
      <c r="K79" s="37"/>
      <c r="L79" s="37"/>
      <c r="M79" s="35"/>
      <c r="N79" s="38"/>
      <c r="O79" s="31" t="str">
        <f t="shared" si="8"/>
        <v/>
      </c>
      <c r="P79" s="36"/>
      <c r="Q79" s="31" t="str">
        <f t="shared" si="9"/>
        <v/>
      </c>
      <c r="R79" s="37"/>
      <c r="S79" s="37"/>
      <c r="T79" s="37"/>
      <c r="U79" s="37"/>
      <c r="V79" s="35"/>
      <c r="W79" s="32" t="str">
        <f>IF(OR(D79="",O79="",O79="Informativa"),"",D79+IF(O79="Crítica",IF(OR(I79="Sí",P79="Sí"),Listas!$C$6,Listas!$C$5),IF(O79="Alta",Listas!$C$7,IF(O79="Media",Listas!$C$8,Listas!$C$9))))</f>
        <v/>
      </c>
      <c r="X79" s="31" t="str">
        <f t="shared" ca="1" si="10"/>
        <v/>
      </c>
      <c r="Y79" s="39"/>
      <c r="Z79" s="34"/>
      <c r="AA79" s="35"/>
      <c r="AB79" s="34"/>
      <c r="AC79" s="31" t="str">
        <f t="shared" si="11"/>
        <v/>
      </c>
      <c r="AD79" s="35"/>
      <c r="AE79" s="35"/>
      <c r="AF79" s="37"/>
    </row>
    <row r="80" spans="2:32" x14ac:dyDescent="0.2">
      <c r="B80" s="36"/>
      <c r="C80" s="35"/>
      <c r="D80" s="34"/>
      <c r="E80" s="35"/>
      <c r="F80" s="37"/>
      <c r="G80" s="35"/>
      <c r="H80" s="35"/>
      <c r="I80" s="36"/>
      <c r="J80" s="36"/>
      <c r="K80" s="37"/>
      <c r="L80" s="37"/>
      <c r="M80" s="35"/>
      <c r="N80" s="38"/>
      <c r="O80" s="31" t="str">
        <f t="shared" si="8"/>
        <v/>
      </c>
      <c r="P80" s="36"/>
      <c r="Q80" s="31" t="str">
        <f t="shared" si="9"/>
        <v/>
      </c>
      <c r="R80" s="37"/>
      <c r="S80" s="37"/>
      <c r="T80" s="37"/>
      <c r="U80" s="37"/>
      <c r="V80" s="35"/>
      <c r="W80" s="32" t="str">
        <f>IF(OR(D80="",O80="",O80="Informativa"),"",D80+IF(O80="Crítica",IF(OR(I80="Sí",P80="Sí"),Listas!$C$6,Listas!$C$5),IF(O80="Alta",Listas!$C$7,IF(O80="Media",Listas!$C$8,Listas!$C$9))))</f>
        <v/>
      </c>
      <c r="X80" s="31" t="str">
        <f t="shared" ca="1" si="10"/>
        <v/>
      </c>
      <c r="Y80" s="39"/>
      <c r="Z80" s="34"/>
      <c r="AA80" s="35"/>
      <c r="AB80" s="34"/>
      <c r="AC80" s="31" t="str">
        <f t="shared" si="11"/>
        <v/>
      </c>
      <c r="AD80" s="35"/>
      <c r="AE80" s="35"/>
      <c r="AF80" s="37"/>
    </row>
    <row r="81" spans="2:32" x14ac:dyDescent="0.2">
      <c r="B81" s="36"/>
      <c r="C81" s="35"/>
      <c r="D81" s="34"/>
      <c r="E81" s="35"/>
      <c r="F81" s="37"/>
      <c r="G81" s="35"/>
      <c r="H81" s="35"/>
      <c r="I81" s="36"/>
      <c r="J81" s="36"/>
      <c r="K81" s="37"/>
      <c r="L81" s="37"/>
      <c r="M81" s="35"/>
      <c r="N81" s="38"/>
      <c r="O81" s="31" t="str">
        <f t="shared" si="8"/>
        <v/>
      </c>
      <c r="P81" s="36"/>
      <c r="Q81" s="31" t="str">
        <f t="shared" si="9"/>
        <v/>
      </c>
      <c r="R81" s="37"/>
      <c r="S81" s="37"/>
      <c r="T81" s="37"/>
      <c r="U81" s="37"/>
      <c r="V81" s="35"/>
      <c r="W81" s="32" t="str">
        <f>IF(OR(D81="",O81="",O81="Informativa"),"",D81+IF(O81="Crítica",IF(OR(I81="Sí",P81="Sí"),Listas!$C$6,Listas!$C$5),IF(O81="Alta",Listas!$C$7,IF(O81="Media",Listas!$C$8,Listas!$C$9))))</f>
        <v/>
      </c>
      <c r="X81" s="31" t="str">
        <f t="shared" ca="1" si="10"/>
        <v/>
      </c>
      <c r="Y81" s="39"/>
      <c r="Z81" s="34"/>
      <c r="AA81" s="35"/>
      <c r="AB81" s="34"/>
      <c r="AC81" s="31" t="str">
        <f t="shared" si="11"/>
        <v/>
      </c>
      <c r="AD81" s="35"/>
      <c r="AE81" s="35"/>
      <c r="AF81" s="37"/>
    </row>
    <row r="82" spans="2:32" x14ac:dyDescent="0.2">
      <c r="B82" s="36"/>
      <c r="C82" s="35"/>
      <c r="D82" s="34"/>
      <c r="E82" s="35"/>
      <c r="F82" s="37"/>
      <c r="G82" s="35"/>
      <c r="H82" s="35"/>
      <c r="I82" s="36"/>
      <c r="J82" s="36"/>
      <c r="K82" s="37"/>
      <c r="L82" s="37"/>
      <c r="M82" s="35"/>
      <c r="N82" s="38"/>
      <c r="O82" s="31" t="str">
        <f t="shared" si="8"/>
        <v/>
      </c>
      <c r="P82" s="36"/>
      <c r="Q82" s="31" t="str">
        <f t="shared" si="9"/>
        <v/>
      </c>
      <c r="R82" s="37"/>
      <c r="S82" s="37"/>
      <c r="T82" s="37"/>
      <c r="U82" s="37"/>
      <c r="V82" s="35"/>
      <c r="W82" s="32" t="str">
        <f>IF(OR(D82="",O82="",O82="Informativa"),"",D82+IF(O82="Crítica",IF(OR(I82="Sí",P82="Sí"),Listas!$C$6,Listas!$C$5),IF(O82="Alta",Listas!$C$7,IF(O82="Media",Listas!$C$8,Listas!$C$9))))</f>
        <v/>
      </c>
      <c r="X82" s="31" t="str">
        <f t="shared" ca="1" si="10"/>
        <v/>
      </c>
      <c r="Y82" s="39"/>
      <c r="Z82" s="34"/>
      <c r="AA82" s="35"/>
      <c r="AB82" s="34"/>
      <c r="AC82" s="31" t="str">
        <f t="shared" si="11"/>
        <v/>
      </c>
      <c r="AD82" s="35"/>
      <c r="AE82" s="35"/>
      <c r="AF82" s="37"/>
    </row>
    <row r="83" spans="2:32" x14ac:dyDescent="0.2">
      <c r="B83" s="36"/>
      <c r="C83" s="35"/>
      <c r="D83" s="34"/>
      <c r="E83" s="35"/>
      <c r="F83" s="37"/>
      <c r="G83" s="35"/>
      <c r="H83" s="35"/>
      <c r="I83" s="36"/>
      <c r="J83" s="36"/>
      <c r="K83" s="37"/>
      <c r="L83" s="37"/>
      <c r="M83" s="35"/>
      <c r="N83" s="38"/>
      <c r="O83" s="31" t="str">
        <f t="shared" si="8"/>
        <v/>
      </c>
      <c r="P83" s="36"/>
      <c r="Q83" s="31" t="str">
        <f t="shared" si="9"/>
        <v/>
      </c>
      <c r="R83" s="37"/>
      <c r="S83" s="37"/>
      <c r="T83" s="37"/>
      <c r="U83" s="37"/>
      <c r="V83" s="35"/>
      <c r="W83" s="32" t="str">
        <f>IF(OR(D83="",O83="",O83="Informativa"),"",D83+IF(O83="Crítica",IF(OR(I83="Sí",P83="Sí"),Listas!$C$6,Listas!$C$5),IF(O83="Alta",Listas!$C$7,IF(O83="Media",Listas!$C$8,Listas!$C$9))))</f>
        <v/>
      </c>
      <c r="X83" s="31" t="str">
        <f t="shared" ca="1" si="10"/>
        <v/>
      </c>
      <c r="Y83" s="39"/>
      <c r="Z83" s="34"/>
      <c r="AA83" s="35"/>
      <c r="AB83" s="34"/>
      <c r="AC83" s="31" t="str">
        <f t="shared" si="11"/>
        <v/>
      </c>
      <c r="AD83" s="35"/>
      <c r="AE83" s="35"/>
      <c r="AF83" s="37"/>
    </row>
    <row r="84" spans="2:32" x14ac:dyDescent="0.2">
      <c r="B84" s="36"/>
      <c r="C84" s="35"/>
      <c r="D84" s="34"/>
      <c r="E84" s="35"/>
      <c r="F84" s="37"/>
      <c r="G84" s="35"/>
      <c r="H84" s="35"/>
      <c r="I84" s="36"/>
      <c r="J84" s="36"/>
      <c r="K84" s="37"/>
      <c r="L84" s="37"/>
      <c r="M84" s="35"/>
      <c r="N84" s="38"/>
      <c r="O84" s="31" t="str">
        <f t="shared" si="8"/>
        <v/>
      </c>
      <c r="P84" s="36"/>
      <c r="Q84" s="31" t="str">
        <f t="shared" si="9"/>
        <v/>
      </c>
      <c r="R84" s="37"/>
      <c r="S84" s="37"/>
      <c r="T84" s="37"/>
      <c r="U84" s="37"/>
      <c r="V84" s="35"/>
      <c r="W84" s="32" t="str">
        <f>IF(OR(D84="",O84="",O84="Informativa"),"",D84+IF(O84="Crítica",IF(OR(I84="Sí",P84="Sí"),Listas!$C$6,Listas!$C$5),IF(O84="Alta",Listas!$C$7,IF(O84="Media",Listas!$C$8,Listas!$C$9))))</f>
        <v/>
      </c>
      <c r="X84" s="31" t="str">
        <f t="shared" ca="1" si="10"/>
        <v/>
      </c>
      <c r="Y84" s="39"/>
      <c r="Z84" s="34"/>
      <c r="AA84" s="35"/>
      <c r="AB84" s="34"/>
      <c r="AC84" s="31" t="str">
        <f t="shared" si="11"/>
        <v/>
      </c>
      <c r="AD84" s="35"/>
      <c r="AE84" s="35"/>
      <c r="AF84" s="37"/>
    </row>
    <row r="85" spans="2:32" x14ac:dyDescent="0.2">
      <c r="B85" s="36"/>
      <c r="C85" s="35"/>
      <c r="D85" s="34"/>
      <c r="E85" s="35"/>
      <c r="F85" s="37"/>
      <c r="G85" s="35"/>
      <c r="H85" s="35"/>
      <c r="I85" s="36"/>
      <c r="J85" s="36"/>
      <c r="K85" s="37"/>
      <c r="L85" s="37"/>
      <c r="M85" s="35"/>
      <c r="N85" s="38"/>
      <c r="O85" s="31" t="str">
        <f t="shared" si="8"/>
        <v/>
      </c>
      <c r="P85" s="36"/>
      <c r="Q85" s="31" t="str">
        <f t="shared" si="9"/>
        <v/>
      </c>
      <c r="R85" s="37"/>
      <c r="S85" s="37"/>
      <c r="T85" s="37"/>
      <c r="U85" s="37"/>
      <c r="V85" s="35"/>
      <c r="W85" s="32" t="str">
        <f>IF(OR(D85="",O85="",O85="Informativa"),"",D85+IF(O85="Crítica",IF(OR(I85="Sí",P85="Sí"),Listas!$C$6,Listas!$C$5),IF(O85="Alta",Listas!$C$7,IF(O85="Media",Listas!$C$8,Listas!$C$9))))</f>
        <v/>
      </c>
      <c r="X85" s="31" t="str">
        <f t="shared" ca="1" si="10"/>
        <v/>
      </c>
      <c r="Y85" s="39"/>
      <c r="Z85" s="34"/>
      <c r="AA85" s="35"/>
      <c r="AB85" s="34"/>
      <c r="AC85" s="31" t="str">
        <f t="shared" si="11"/>
        <v/>
      </c>
      <c r="AD85" s="35"/>
      <c r="AE85" s="35"/>
      <c r="AF85" s="37"/>
    </row>
    <row r="86" spans="2:32" x14ac:dyDescent="0.2">
      <c r="B86" s="36"/>
      <c r="C86" s="35"/>
      <c r="D86" s="34"/>
      <c r="E86" s="35"/>
      <c r="F86" s="37"/>
      <c r="G86" s="35"/>
      <c r="H86" s="35"/>
      <c r="I86" s="36"/>
      <c r="J86" s="36"/>
      <c r="K86" s="37"/>
      <c r="L86" s="37"/>
      <c r="M86" s="35"/>
      <c r="N86" s="38"/>
      <c r="O86" s="31" t="str">
        <f t="shared" si="8"/>
        <v/>
      </c>
      <c r="P86" s="36"/>
      <c r="Q86" s="31" t="str">
        <f t="shared" si="9"/>
        <v/>
      </c>
      <c r="R86" s="37"/>
      <c r="S86" s="37"/>
      <c r="T86" s="37"/>
      <c r="U86" s="37"/>
      <c r="V86" s="35"/>
      <c r="W86" s="32" t="str">
        <f>IF(OR(D86="",O86="",O86="Informativa"),"",D86+IF(O86="Crítica",IF(OR(I86="Sí",P86="Sí"),Listas!$C$6,Listas!$C$5),IF(O86="Alta",Listas!$C$7,IF(O86="Media",Listas!$C$8,Listas!$C$9))))</f>
        <v/>
      </c>
      <c r="X86" s="31" t="str">
        <f t="shared" ca="1" si="10"/>
        <v/>
      </c>
      <c r="Y86" s="39"/>
      <c r="Z86" s="34"/>
      <c r="AA86" s="35"/>
      <c r="AB86" s="34"/>
      <c r="AC86" s="31" t="str">
        <f t="shared" si="11"/>
        <v/>
      </c>
      <c r="AD86" s="35"/>
      <c r="AE86" s="35"/>
      <c r="AF86" s="37"/>
    </row>
    <row r="87" spans="2:32" x14ac:dyDescent="0.2">
      <c r="B87" s="36"/>
      <c r="C87" s="35"/>
      <c r="D87" s="34"/>
      <c r="E87" s="35"/>
      <c r="F87" s="37"/>
      <c r="G87" s="35"/>
      <c r="H87" s="35"/>
      <c r="I87" s="36"/>
      <c r="J87" s="36"/>
      <c r="K87" s="37"/>
      <c r="L87" s="37"/>
      <c r="M87" s="35"/>
      <c r="N87" s="38"/>
      <c r="O87" s="31" t="str">
        <f t="shared" si="8"/>
        <v/>
      </c>
      <c r="P87" s="36"/>
      <c r="Q87" s="31" t="str">
        <f t="shared" si="9"/>
        <v/>
      </c>
      <c r="R87" s="37"/>
      <c r="S87" s="37"/>
      <c r="T87" s="37"/>
      <c r="U87" s="37"/>
      <c r="V87" s="35"/>
      <c r="W87" s="32" t="str">
        <f>IF(OR(D87="",O87="",O87="Informativa"),"",D87+IF(O87="Crítica",IF(OR(I87="Sí",P87="Sí"),Listas!$C$6,Listas!$C$5),IF(O87="Alta",Listas!$C$7,IF(O87="Media",Listas!$C$8,Listas!$C$9))))</f>
        <v/>
      </c>
      <c r="X87" s="31" t="str">
        <f t="shared" ca="1" si="10"/>
        <v/>
      </c>
      <c r="Y87" s="39"/>
      <c r="Z87" s="34"/>
      <c r="AA87" s="35"/>
      <c r="AB87" s="34"/>
      <c r="AC87" s="31" t="str">
        <f t="shared" si="11"/>
        <v/>
      </c>
      <c r="AD87" s="35"/>
      <c r="AE87" s="35"/>
      <c r="AF87" s="37"/>
    </row>
    <row r="88" spans="2:32" x14ac:dyDescent="0.2">
      <c r="B88" s="36"/>
      <c r="C88" s="35"/>
      <c r="D88" s="34"/>
      <c r="E88" s="35"/>
      <c r="F88" s="37"/>
      <c r="G88" s="35"/>
      <c r="H88" s="35"/>
      <c r="I88" s="36"/>
      <c r="J88" s="36"/>
      <c r="K88" s="37"/>
      <c r="L88" s="37"/>
      <c r="M88" s="35"/>
      <c r="N88" s="38"/>
      <c r="O88" s="31" t="str">
        <f t="shared" si="8"/>
        <v/>
      </c>
      <c r="P88" s="36"/>
      <c r="Q88" s="31" t="str">
        <f t="shared" si="9"/>
        <v/>
      </c>
      <c r="R88" s="37"/>
      <c r="S88" s="37"/>
      <c r="T88" s="37"/>
      <c r="U88" s="37"/>
      <c r="V88" s="35"/>
      <c r="W88" s="32" t="str">
        <f>IF(OR(D88="",O88="",O88="Informativa"),"",D88+IF(O88="Crítica",IF(OR(I88="Sí",P88="Sí"),Listas!$C$6,Listas!$C$5),IF(O88="Alta",Listas!$C$7,IF(O88="Media",Listas!$C$8,Listas!$C$9))))</f>
        <v/>
      </c>
      <c r="X88" s="31" t="str">
        <f t="shared" ca="1" si="10"/>
        <v/>
      </c>
      <c r="Y88" s="39"/>
      <c r="Z88" s="34"/>
      <c r="AA88" s="35"/>
      <c r="AB88" s="34"/>
      <c r="AC88" s="31" t="str">
        <f t="shared" si="11"/>
        <v/>
      </c>
      <c r="AD88" s="35"/>
      <c r="AE88" s="35"/>
      <c r="AF88" s="37"/>
    </row>
    <row r="89" spans="2:32" x14ac:dyDescent="0.2">
      <c r="B89" s="36"/>
      <c r="C89" s="35"/>
      <c r="D89" s="34"/>
      <c r="E89" s="35"/>
      <c r="F89" s="37"/>
      <c r="G89" s="35"/>
      <c r="H89" s="35"/>
      <c r="I89" s="36"/>
      <c r="J89" s="36"/>
      <c r="K89" s="37"/>
      <c r="L89" s="37"/>
      <c r="M89" s="35"/>
      <c r="N89" s="38"/>
      <c r="O89" s="31" t="str">
        <f t="shared" si="8"/>
        <v/>
      </c>
      <c r="P89" s="36"/>
      <c r="Q89" s="31" t="str">
        <f t="shared" si="9"/>
        <v/>
      </c>
      <c r="R89" s="37"/>
      <c r="S89" s="37"/>
      <c r="T89" s="37"/>
      <c r="U89" s="37"/>
      <c r="V89" s="35"/>
      <c r="W89" s="32" t="str">
        <f>IF(OR(D89="",O89="",O89="Informativa"),"",D89+IF(O89="Crítica",IF(OR(I89="Sí",P89="Sí"),Listas!$C$6,Listas!$C$5),IF(O89="Alta",Listas!$C$7,IF(O89="Media",Listas!$C$8,Listas!$C$9))))</f>
        <v/>
      </c>
      <c r="X89" s="31" t="str">
        <f t="shared" ca="1" si="10"/>
        <v/>
      </c>
      <c r="Y89" s="39"/>
      <c r="Z89" s="34"/>
      <c r="AA89" s="35"/>
      <c r="AB89" s="34"/>
      <c r="AC89" s="31" t="str">
        <f t="shared" si="11"/>
        <v/>
      </c>
      <c r="AD89" s="35"/>
      <c r="AE89" s="35"/>
      <c r="AF89" s="37"/>
    </row>
    <row r="90" spans="2:32" x14ac:dyDescent="0.2">
      <c r="B90" s="36"/>
      <c r="C90" s="35"/>
      <c r="D90" s="34"/>
      <c r="E90" s="35"/>
      <c r="F90" s="37"/>
      <c r="G90" s="35"/>
      <c r="H90" s="35"/>
      <c r="I90" s="36"/>
      <c r="J90" s="36"/>
      <c r="K90" s="37"/>
      <c r="L90" s="37"/>
      <c r="M90" s="35"/>
      <c r="N90" s="38"/>
      <c r="O90" s="31" t="str">
        <f t="shared" si="8"/>
        <v/>
      </c>
      <c r="P90" s="36"/>
      <c r="Q90" s="31" t="str">
        <f t="shared" si="9"/>
        <v/>
      </c>
      <c r="R90" s="37"/>
      <c r="S90" s="37"/>
      <c r="T90" s="37"/>
      <c r="U90" s="37"/>
      <c r="V90" s="35"/>
      <c r="W90" s="32" t="str">
        <f>IF(OR(D90="",O90="",O90="Informativa"),"",D90+IF(O90="Crítica",IF(OR(I90="Sí",P90="Sí"),Listas!$C$6,Listas!$C$5),IF(O90="Alta",Listas!$C$7,IF(O90="Media",Listas!$C$8,Listas!$C$9))))</f>
        <v/>
      </c>
      <c r="X90" s="31" t="str">
        <f t="shared" ca="1" si="10"/>
        <v/>
      </c>
      <c r="Y90" s="39"/>
      <c r="Z90" s="34"/>
      <c r="AA90" s="35"/>
      <c r="AB90" s="34"/>
      <c r="AC90" s="31" t="str">
        <f t="shared" si="11"/>
        <v/>
      </c>
      <c r="AD90" s="35"/>
      <c r="AE90" s="35"/>
      <c r="AF90" s="37"/>
    </row>
    <row r="91" spans="2:32" x14ac:dyDescent="0.2">
      <c r="B91" s="36"/>
      <c r="C91" s="35"/>
      <c r="D91" s="34"/>
      <c r="E91" s="35"/>
      <c r="F91" s="37"/>
      <c r="G91" s="35"/>
      <c r="H91" s="35"/>
      <c r="I91" s="36"/>
      <c r="J91" s="36"/>
      <c r="K91" s="37"/>
      <c r="L91" s="37"/>
      <c r="M91" s="35"/>
      <c r="N91" s="38"/>
      <c r="O91" s="31" t="str">
        <f t="shared" si="8"/>
        <v/>
      </c>
      <c r="P91" s="36"/>
      <c r="Q91" s="31" t="str">
        <f t="shared" si="9"/>
        <v/>
      </c>
      <c r="R91" s="37"/>
      <c r="S91" s="37"/>
      <c r="T91" s="37"/>
      <c r="U91" s="37"/>
      <c r="V91" s="35"/>
      <c r="W91" s="32" t="str">
        <f>IF(OR(D91="",O91="",O91="Informativa"),"",D91+IF(O91="Crítica",IF(OR(I91="Sí",P91="Sí"),Listas!$C$6,Listas!$C$5),IF(O91="Alta",Listas!$C$7,IF(O91="Media",Listas!$C$8,Listas!$C$9))))</f>
        <v/>
      </c>
      <c r="X91" s="31" t="str">
        <f t="shared" ca="1" si="10"/>
        <v/>
      </c>
      <c r="Y91" s="39"/>
      <c r="Z91" s="34"/>
      <c r="AA91" s="35"/>
      <c r="AB91" s="34"/>
      <c r="AC91" s="31" t="str">
        <f t="shared" si="11"/>
        <v/>
      </c>
      <c r="AD91" s="35"/>
      <c r="AE91" s="35"/>
      <c r="AF91" s="37"/>
    </row>
    <row r="92" spans="2:32" x14ac:dyDescent="0.2">
      <c r="B92" s="36"/>
      <c r="C92" s="35"/>
      <c r="D92" s="34"/>
      <c r="E92" s="35"/>
      <c r="F92" s="37"/>
      <c r="G92" s="35"/>
      <c r="H92" s="35"/>
      <c r="I92" s="36"/>
      <c r="J92" s="36"/>
      <c r="K92" s="37"/>
      <c r="L92" s="37"/>
      <c r="M92" s="35"/>
      <c r="N92" s="38"/>
      <c r="O92" s="31" t="str">
        <f t="shared" si="8"/>
        <v/>
      </c>
      <c r="P92" s="36"/>
      <c r="Q92" s="31" t="str">
        <f t="shared" si="9"/>
        <v/>
      </c>
      <c r="R92" s="37"/>
      <c r="S92" s="37"/>
      <c r="T92" s="37"/>
      <c r="U92" s="37"/>
      <c r="V92" s="35"/>
      <c r="W92" s="32" t="str">
        <f>IF(OR(D92="",O92="",O92="Informativa"),"",D92+IF(O92="Crítica",IF(OR(I92="Sí",P92="Sí"),Listas!$C$6,Listas!$C$5),IF(O92="Alta",Listas!$C$7,IF(O92="Media",Listas!$C$8,Listas!$C$9))))</f>
        <v/>
      </c>
      <c r="X92" s="31" t="str">
        <f t="shared" ca="1" si="10"/>
        <v/>
      </c>
      <c r="Y92" s="39"/>
      <c r="Z92" s="34"/>
      <c r="AA92" s="35"/>
      <c r="AB92" s="34"/>
      <c r="AC92" s="31" t="str">
        <f t="shared" si="11"/>
        <v/>
      </c>
      <c r="AD92" s="35"/>
      <c r="AE92" s="35"/>
      <c r="AF92" s="37"/>
    </row>
    <row r="93" spans="2:32" x14ac:dyDescent="0.2">
      <c r="B93" s="36"/>
      <c r="C93" s="35"/>
      <c r="D93" s="34"/>
      <c r="E93" s="35"/>
      <c r="F93" s="37"/>
      <c r="G93" s="35"/>
      <c r="H93" s="35"/>
      <c r="I93" s="36"/>
      <c r="J93" s="36"/>
      <c r="K93" s="37"/>
      <c r="L93" s="37"/>
      <c r="M93" s="35"/>
      <c r="N93" s="38"/>
      <c r="O93" s="31" t="str">
        <f t="shared" si="8"/>
        <v/>
      </c>
      <c r="P93" s="36"/>
      <c r="Q93" s="31" t="str">
        <f t="shared" si="9"/>
        <v/>
      </c>
      <c r="R93" s="37"/>
      <c r="S93" s="37"/>
      <c r="T93" s="37"/>
      <c r="U93" s="37"/>
      <c r="V93" s="35"/>
      <c r="W93" s="32" t="str">
        <f>IF(OR(D93="",O93="",O93="Informativa"),"",D93+IF(O93="Crítica",IF(OR(I93="Sí",P93="Sí"),Listas!$C$6,Listas!$C$5),IF(O93="Alta",Listas!$C$7,IF(O93="Media",Listas!$C$8,Listas!$C$9))))</f>
        <v/>
      </c>
      <c r="X93" s="31" t="str">
        <f t="shared" ca="1" si="10"/>
        <v/>
      </c>
      <c r="Y93" s="39"/>
      <c r="Z93" s="34"/>
      <c r="AA93" s="35"/>
      <c r="AB93" s="34"/>
      <c r="AC93" s="31" t="str">
        <f t="shared" si="11"/>
        <v/>
      </c>
      <c r="AD93" s="35"/>
      <c r="AE93" s="35"/>
      <c r="AF93" s="37"/>
    </row>
    <row r="94" spans="2:32" x14ac:dyDescent="0.2">
      <c r="B94" s="36"/>
      <c r="C94" s="35"/>
      <c r="D94" s="34"/>
      <c r="E94" s="35"/>
      <c r="F94" s="37"/>
      <c r="G94" s="35"/>
      <c r="H94" s="35"/>
      <c r="I94" s="36"/>
      <c r="J94" s="36"/>
      <c r="K94" s="37"/>
      <c r="L94" s="37"/>
      <c r="M94" s="35"/>
      <c r="N94" s="38"/>
      <c r="O94" s="31" t="str">
        <f t="shared" si="8"/>
        <v/>
      </c>
      <c r="P94" s="36"/>
      <c r="Q94" s="31" t="str">
        <f t="shared" si="9"/>
        <v/>
      </c>
      <c r="R94" s="37"/>
      <c r="S94" s="37"/>
      <c r="T94" s="37"/>
      <c r="U94" s="37"/>
      <c r="V94" s="35"/>
      <c r="W94" s="32" t="str">
        <f>IF(OR(D94="",O94="",O94="Informativa"),"",D94+IF(O94="Crítica",IF(OR(I94="Sí",P94="Sí"),Listas!$C$6,Listas!$C$5),IF(O94="Alta",Listas!$C$7,IF(O94="Media",Listas!$C$8,Listas!$C$9))))</f>
        <v/>
      </c>
      <c r="X94" s="31" t="str">
        <f t="shared" ca="1" si="10"/>
        <v/>
      </c>
      <c r="Y94" s="39"/>
      <c r="Z94" s="34"/>
      <c r="AA94" s="35"/>
      <c r="AB94" s="34"/>
      <c r="AC94" s="31" t="str">
        <f t="shared" si="11"/>
        <v/>
      </c>
      <c r="AD94" s="35"/>
      <c r="AE94" s="35"/>
      <c r="AF94" s="37"/>
    </row>
    <row r="95" spans="2:32" x14ac:dyDescent="0.2">
      <c r="B95" s="36"/>
      <c r="C95" s="35"/>
      <c r="D95" s="34"/>
      <c r="E95" s="35"/>
      <c r="F95" s="37"/>
      <c r="G95" s="35"/>
      <c r="H95" s="35"/>
      <c r="I95" s="36"/>
      <c r="J95" s="36"/>
      <c r="K95" s="37"/>
      <c r="L95" s="37"/>
      <c r="M95" s="35"/>
      <c r="N95" s="38"/>
      <c r="O95" s="31" t="str">
        <f t="shared" si="8"/>
        <v/>
      </c>
      <c r="P95" s="36"/>
      <c r="Q95" s="31" t="str">
        <f t="shared" si="9"/>
        <v/>
      </c>
      <c r="R95" s="37"/>
      <c r="S95" s="37"/>
      <c r="T95" s="37"/>
      <c r="U95" s="37"/>
      <c r="V95" s="35"/>
      <c r="W95" s="32" t="str">
        <f>IF(OR(D95="",O95="",O95="Informativa"),"",D95+IF(O95="Crítica",IF(OR(I95="Sí",P95="Sí"),Listas!$C$6,Listas!$C$5),IF(O95="Alta",Listas!$C$7,IF(O95="Media",Listas!$C$8,Listas!$C$9))))</f>
        <v/>
      </c>
      <c r="X95" s="31" t="str">
        <f t="shared" ca="1" si="10"/>
        <v/>
      </c>
      <c r="Y95" s="39"/>
      <c r="Z95" s="34"/>
      <c r="AA95" s="35"/>
      <c r="AB95" s="34"/>
      <c r="AC95" s="31" t="str">
        <f t="shared" si="11"/>
        <v/>
      </c>
      <c r="AD95" s="35"/>
      <c r="AE95" s="35"/>
      <c r="AF95" s="37"/>
    </row>
    <row r="96" spans="2:32" x14ac:dyDescent="0.2">
      <c r="B96" s="36"/>
      <c r="C96" s="35"/>
      <c r="D96" s="34"/>
      <c r="E96" s="35"/>
      <c r="F96" s="37"/>
      <c r="G96" s="35"/>
      <c r="H96" s="35"/>
      <c r="I96" s="36"/>
      <c r="J96" s="36"/>
      <c r="K96" s="37"/>
      <c r="L96" s="37"/>
      <c r="M96" s="35"/>
      <c r="N96" s="38"/>
      <c r="O96" s="31" t="str">
        <f t="shared" si="8"/>
        <v/>
      </c>
      <c r="P96" s="36"/>
      <c r="Q96" s="31" t="str">
        <f t="shared" si="9"/>
        <v/>
      </c>
      <c r="R96" s="37"/>
      <c r="S96" s="37"/>
      <c r="T96" s="37"/>
      <c r="U96" s="37"/>
      <c r="V96" s="35"/>
      <c r="W96" s="32" t="str">
        <f>IF(OR(D96="",O96="",O96="Informativa"),"",D96+IF(O96="Crítica",IF(OR(I96="Sí",P96="Sí"),Listas!$C$6,Listas!$C$5),IF(O96="Alta",Listas!$C$7,IF(O96="Media",Listas!$C$8,Listas!$C$9))))</f>
        <v/>
      </c>
      <c r="X96" s="31" t="str">
        <f t="shared" ca="1" si="10"/>
        <v/>
      </c>
      <c r="Y96" s="39"/>
      <c r="Z96" s="34"/>
      <c r="AA96" s="35"/>
      <c r="AB96" s="34"/>
      <c r="AC96" s="31" t="str">
        <f t="shared" si="11"/>
        <v/>
      </c>
      <c r="AD96" s="35"/>
      <c r="AE96" s="35"/>
      <c r="AF96" s="37"/>
    </row>
    <row r="97" spans="2:32" x14ac:dyDescent="0.2">
      <c r="B97" s="36"/>
      <c r="C97" s="35"/>
      <c r="D97" s="34"/>
      <c r="E97" s="35"/>
      <c r="F97" s="37"/>
      <c r="G97" s="35"/>
      <c r="H97" s="35"/>
      <c r="I97" s="36"/>
      <c r="J97" s="36"/>
      <c r="K97" s="37"/>
      <c r="L97" s="37"/>
      <c r="M97" s="35"/>
      <c r="N97" s="38"/>
      <c r="O97" s="31" t="str">
        <f t="shared" si="8"/>
        <v/>
      </c>
      <c r="P97" s="36"/>
      <c r="Q97" s="31" t="str">
        <f t="shared" si="9"/>
        <v/>
      </c>
      <c r="R97" s="37"/>
      <c r="S97" s="37"/>
      <c r="T97" s="37"/>
      <c r="U97" s="37"/>
      <c r="V97" s="35"/>
      <c r="W97" s="32" t="str">
        <f>IF(OR(D97="",O97="",O97="Informativa"),"",D97+IF(O97="Crítica",IF(OR(I97="Sí",P97="Sí"),Listas!$C$6,Listas!$C$5),IF(O97="Alta",Listas!$C$7,IF(O97="Media",Listas!$C$8,Listas!$C$9))))</f>
        <v/>
      </c>
      <c r="X97" s="31" t="str">
        <f t="shared" ca="1" si="10"/>
        <v/>
      </c>
      <c r="Y97" s="39"/>
      <c r="Z97" s="34"/>
      <c r="AA97" s="35"/>
      <c r="AB97" s="34"/>
      <c r="AC97" s="31" t="str">
        <f t="shared" si="11"/>
        <v/>
      </c>
      <c r="AD97" s="35"/>
      <c r="AE97" s="35"/>
      <c r="AF97" s="37"/>
    </row>
    <row r="98" spans="2:32" x14ac:dyDescent="0.2">
      <c r="B98" s="36"/>
      <c r="C98" s="35"/>
      <c r="D98" s="34"/>
      <c r="E98" s="35"/>
      <c r="F98" s="37"/>
      <c r="G98" s="35"/>
      <c r="H98" s="35"/>
      <c r="I98" s="36"/>
      <c r="J98" s="36"/>
      <c r="K98" s="37"/>
      <c r="L98" s="37"/>
      <c r="M98" s="35"/>
      <c r="N98" s="38"/>
      <c r="O98" s="31" t="str">
        <f t="shared" si="8"/>
        <v/>
      </c>
      <c r="P98" s="36"/>
      <c r="Q98" s="31" t="str">
        <f t="shared" si="9"/>
        <v/>
      </c>
      <c r="R98" s="37"/>
      <c r="S98" s="37"/>
      <c r="T98" s="37"/>
      <c r="U98" s="37"/>
      <c r="V98" s="35"/>
      <c r="W98" s="32" t="str">
        <f>IF(OR(D98="",O98="",O98="Informativa"),"",D98+IF(O98="Crítica",IF(OR(I98="Sí",P98="Sí"),Listas!$C$6,Listas!$C$5),IF(O98="Alta",Listas!$C$7,IF(O98="Media",Listas!$C$8,Listas!$C$9))))</f>
        <v/>
      </c>
      <c r="X98" s="31" t="str">
        <f t="shared" ca="1" si="10"/>
        <v/>
      </c>
      <c r="Y98" s="39"/>
      <c r="Z98" s="34"/>
      <c r="AA98" s="35"/>
      <c r="AB98" s="34"/>
      <c r="AC98" s="31" t="str">
        <f t="shared" si="11"/>
        <v/>
      </c>
      <c r="AD98" s="35"/>
      <c r="AE98" s="35"/>
      <c r="AF98" s="37"/>
    </row>
    <row r="99" spans="2:32" x14ac:dyDescent="0.2">
      <c r="B99" s="36"/>
      <c r="C99" s="35"/>
      <c r="D99" s="34"/>
      <c r="E99" s="35"/>
      <c r="F99" s="37"/>
      <c r="G99" s="35"/>
      <c r="H99" s="35"/>
      <c r="I99" s="36"/>
      <c r="J99" s="36"/>
      <c r="K99" s="37"/>
      <c r="L99" s="37"/>
      <c r="M99" s="35"/>
      <c r="N99" s="38"/>
      <c r="O99" s="31" t="str">
        <f t="shared" si="8"/>
        <v/>
      </c>
      <c r="P99" s="36"/>
      <c r="Q99" s="31" t="str">
        <f t="shared" si="9"/>
        <v/>
      </c>
      <c r="R99" s="37"/>
      <c r="S99" s="37"/>
      <c r="T99" s="37"/>
      <c r="U99" s="37"/>
      <c r="V99" s="35"/>
      <c r="W99" s="32" t="str">
        <f>IF(OR(D99="",O99="",O99="Informativa"),"",D99+IF(O99="Crítica",IF(OR(I99="Sí",P99="Sí"),Listas!$C$6,Listas!$C$5),IF(O99="Alta",Listas!$C$7,IF(O99="Media",Listas!$C$8,Listas!$C$9))))</f>
        <v/>
      </c>
      <c r="X99" s="31" t="str">
        <f t="shared" ca="1" si="10"/>
        <v/>
      </c>
      <c r="Y99" s="39"/>
      <c r="Z99" s="34"/>
      <c r="AA99" s="35"/>
      <c r="AB99" s="34"/>
      <c r="AC99" s="31" t="str">
        <f t="shared" si="11"/>
        <v/>
      </c>
      <c r="AD99" s="35"/>
      <c r="AE99" s="35"/>
      <c r="AF99" s="37"/>
    </row>
    <row r="100" spans="2:32" x14ac:dyDescent="0.2">
      <c r="B100" s="36"/>
      <c r="C100" s="35"/>
      <c r="D100" s="34"/>
      <c r="E100" s="35"/>
      <c r="F100" s="37"/>
      <c r="G100" s="35"/>
      <c r="H100" s="35"/>
      <c r="I100" s="36"/>
      <c r="J100" s="36"/>
      <c r="K100" s="37"/>
      <c r="L100" s="37"/>
      <c r="M100" s="35"/>
      <c r="N100" s="38"/>
      <c r="O100" s="31" t="str">
        <f t="shared" si="8"/>
        <v/>
      </c>
      <c r="P100" s="36"/>
      <c r="Q100" s="31" t="str">
        <f t="shared" si="9"/>
        <v/>
      </c>
      <c r="R100" s="37"/>
      <c r="S100" s="37"/>
      <c r="T100" s="37"/>
      <c r="U100" s="37"/>
      <c r="V100" s="35"/>
      <c r="W100" s="32" t="str">
        <f>IF(OR(D100="",O100="",O100="Informativa"),"",D100+IF(O100="Crítica",IF(OR(I100="Sí",P100="Sí"),Listas!$C$6,Listas!$C$5),IF(O100="Alta",Listas!$C$7,IF(O100="Media",Listas!$C$8,Listas!$C$9))))</f>
        <v/>
      </c>
      <c r="X100" s="31" t="str">
        <f t="shared" ca="1" si="10"/>
        <v/>
      </c>
      <c r="Y100" s="39"/>
      <c r="Z100" s="34"/>
      <c r="AA100" s="35"/>
      <c r="AB100" s="34"/>
      <c r="AC100" s="31" t="str">
        <f t="shared" si="11"/>
        <v/>
      </c>
      <c r="AD100" s="35"/>
      <c r="AE100" s="35"/>
      <c r="AF100" s="37"/>
    </row>
    <row r="101" spans="2:32" x14ac:dyDescent="0.2">
      <c r="B101" s="36"/>
      <c r="C101" s="35"/>
      <c r="D101" s="34"/>
      <c r="E101" s="35"/>
      <c r="F101" s="37"/>
      <c r="G101" s="35"/>
      <c r="H101" s="35"/>
      <c r="I101" s="36"/>
      <c r="J101" s="36"/>
      <c r="K101" s="37"/>
      <c r="L101" s="37"/>
      <c r="M101" s="35"/>
      <c r="N101" s="38"/>
      <c r="O101" s="31" t="str">
        <f t="shared" si="8"/>
        <v/>
      </c>
      <c r="P101" s="36"/>
      <c r="Q101" s="31" t="str">
        <f t="shared" si="9"/>
        <v/>
      </c>
      <c r="R101" s="37"/>
      <c r="S101" s="37"/>
      <c r="T101" s="37"/>
      <c r="U101" s="37"/>
      <c r="V101" s="35"/>
      <c r="W101" s="32" t="str">
        <f>IF(OR(D101="",O101="",O101="Informativa"),"",D101+IF(O101="Crítica",IF(OR(I101="Sí",P101="Sí"),Listas!$C$6,Listas!$C$5),IF(O101="Alta",Listas!$C$7,IF(O101="Media",Listas!$C$8,Listas!$C$9))))</f>
        <v/>
      </c>
      <c r="X101" s="31" t="str">
        <f t="shared" ca="1" si="10"/>
        <v/>
      </c>
      <c r="Y101" s="39"/>
      <c r="Z101" s="34"/>
      <c r="AA101" s="35"/>
      <c r="AB101" s="34"/>
      <c r="AC101" s="31" t="str">
        <f t="shared" si="11"/>
        <v/>
      </c>
      <c r="AD101" s="35"/>
      <c r="AE101" s="35"/>
      <c r="AF101" s="37"/>
    </row>
    <row r="102" spans="2:32" x14ac:dyDescent="0.2">
      <c r="B102" s="36"/>
      <c r="C102" s="35"/>
      <c r="D102" s="34"/>
      <c r="E102" s="35"/>
      <c r="F102" s="37"/>
      <c r="G102" s="35"/>
      <c r="H102" s="35"/>
      <c r="I102" s="36"/>
      <c r="J102" s="36"/>
      <c r="K102" s="37"/>
      <c r="L102" s="37"/>
      <c r="M102" s="35"/>
      <c r="N102" s="38"/>
      <c r="O102" s="31" t="str">
        <f t="shared" ref="O102:O133" si="12">IF(N102="","",IF(N102&gt;=9,"Crítica",IF(N102&gt;=7,"Alta",IF(N102&gt;=4,"Media",IF(N102&gt;0,"Baja","Informativa")))))</f>
        <v/>
      </c>
      <c r="P102" s="36"/>
      <c r="Q102" s="31" t="str">
        <f t="shared" ref="Q102:Q133" si="13">IF(O102="","",IF(AND(O102="Crítica",OR(I102="Sí",P102="Sí")),"1 - Inmediata",IF(OR(O102="Crítica",AND(O102="Alta",OR(I102="Sí",P102="Sí"))),"2 - Alta",IF(OR(O102="Alta",O102="Media"),"3 - Media","4 - Baja"))))</f>
        <v/>
      </c>
      <c r="R102" s="37"/>
      <c r="S102" s="37"/>
      <c r="T102" s="37"/>
      <c r="U102" s="37"/>
      <c r="V102" s="35"/>
      <c r="W102" s="32" t="str">
        <f>IF(OR(D102="",O102="",O102="Informativa"),"",D102+IF(O102="Crítica",IF(OR(I102="Sí",P102="Sí"),Listas!$C$6,Listas!$C$5),IF(O102="Alta",Listas!$C$7,IF(O102="Media",Listas!$C$8,Listas!$C$9))))</f>
        <v/>
      </c>
      <c r="X102" s="31" t="str">
        <f t="shared" ref="X102:X133" ca="1" si="14">IF(W102="","",IF(OR(V102="Remediada",V102="Falso positivo",V102="Excepción aprobada"),"",W102-TODAY()))</f>
        <v/>
      </c>
      <c r="Y102" s="39"/>
      <c r="Z102" s="34"/>
      <c r="AA102" s="35"/>
      <c r="AB102" s="34"/>
      <c r="AC102" s="31" t="str">
        <f t="shared" ref="AC102:AC133" si="15">IF(OR(AB102="",W102=""),"",IF(AB102&lt;=W102,"Sí","No"))</f>
        <v/>
      </c>
      <c r="AD102" s="35"/>
      <c r="AE102" s="35"/>
      <c r="AF102" s="37"/>
    </row>
    <row r="103" spans="2:32" x14ac:dyDescent="0.2">
      <c r="B103" s="36"/>
      <c r="C103" s="35"/>
      <c r="D103" s="34"/>
      <c r="E103" s="35"/>
      <c r="F103" s="37"/>
      <c r="G103" s="35"/>
      <c r="H103" s="35"/>
      <c r="I103" s="36"/>
      <c r="J103" s="36"/>
      <c r="K103" s="37"/>
      <c r="L103" s="37"/>
      <c r="M103" s="35"/>
      <c r="N103" s="38"/>
      <c r="O103" s="31" t="str">
        <f t="shared" si="12"/>
        <v/>
      </c>
      <c r="P103" s="36"/>
      <c r="Q103" s="31" t="str">
        <f t="shared" si="13"/>
        <v/>
      </c>
      <c r="R103" s="37"/>
      <c r="S103" s="37"/>
      <c r="T103" s="37"/>
      <c r="U103" s="37"/>
      <c r="V103" s="35"/>
      <c r="W103" s="32" t="str">
        <f>IF(OR(D103="",O103="",O103="Informativa"),"",D103+IF(O103="Crítica",IF(OR(I103="Sí",P103="Sí"),Listas!$C$6,Listas!$C$5),IF(O103="Alta",Listas!$C$7,IF(O103="Media",Listas!$C$8,Listas!$C$9))))</f>
        <v/>
      </c>
      <c r="X103" s="31" t="str">
        <f t="shared" ca="1" si="14"/>
        <v/>
      </c>
      <c r="Y103" s="39"/>
      <c r="Z103" s="34"/>
      <c r="AA103" s="35"/>
      <c r="AB103" s="34"/>
      <c r="AC103" s="31" t="str">
        <f t="shared" si="15"/>
        <v/>
      </c>
      <c r="AD103" s="35"/>
      <c r="AE103" s="35"/>
      <c r="AF103" s="37"/>
    </row>
    <row r="104" spans="2:32" x14ac:dyDescent="0.2">
      <c r="B104" s="36"/>
      <c r="C104" s="35"/>
      <c r="D104" s="34"/>
      <c r="E104" s="35"/>
      <c r="F104" s="37"/>
      <c r="G104" s="35"/>
      <c r="H104" s="35"/>
      <c r="I104" s="36"/>
      <c r="J104" s="36"/>
      <c r="K104" s="37"/>
      <c r="L104" s="37"/>
      <c r="M104" s="35"/>
      <c r="N104" s="38"/>
      <c r="O104" s="31" t="str">
        <f t="shared" si="12"/>
        <v/>
      </c>
      <c r="P104" s="36"/>
      <c r="Q104" s="31" t="str">
        <f t="shared" si="13"/>
        <v/>
      </c>
      <c r="R104" s="37"/>
      <c r="S104" s="37"/>
      <c r="T104" s="37"/>
      <c r="U104" s="37"/>
      <c r="V104" s="35"/>
      <c r="W104" s="32" t="str">
        <f>IF(OR(D104="",O104="",O104="Informativa"),"",D104+IF(O104="Crítica",IF(OR(I104="Sí",P104="Sí"),Listas!$C$6,Listas!$C$5),IF(O104="Alta",Listas!$C$7,IF(O104="Media",Listas!$C$8,Listas!$C$9))))</f>
        <v/>
      </c>
      <c r="X104" s="31" t="str">
        <f t="shared" ca="1" si="14"/>
        <v/>
      </c>
      <c r="Y104" s="39"/>
      <c r="Z104" s="34"/>
      <c r="AA104" s="35"/>
      <c r="AB104" s="34"/>
      <c r="AC104" s="31" t="str">
        <f t="shared" si="15"/>
        <v/>
      </c>
      <c r="AD104" s="35"/>
      <c r="AE104" s="35"/>
      <c r="AF104" s="37"/>
    </row>
    <row r="105" spans="2:32" x14ac:dyDescent="0.2">
      <c r="B105" s="36"/>
      <c r="C105" s="35"/>
      <c r="D105" s="34"/>
      <c r="E105" s="35"/>
      <c r="F105" s="37"/>
      <c r="G105" s="35"/>
      <c r="H105" s="35"/>
      <c r="I105" s="36"/>
      <c r="J105" s="36"/>
      <c r="K105" s="37"/>
      <c r="L105" s="37"/>
      <c r="M105" s="35"/>
      <c r="N105" s="38"/>
      <c r="O105" s="31" t="str">
        <f t="shared" si="12"/>
        <v/>
      </c>
      <c r="P105" s="36"/>
      <c r="Q105" s="31" t="str">
        <f t="shared" si="13"/>
        <v/>
      </c>
      <c r="R105" s="37"/>
      <c r="S105" s="37"/>
      <c r="T105" s="37"/>
      <c r="U105" s="37"/>
      <c r="V105" s="35"/>
      <c r="W105" s="32" t="str">
        <f>IF(OR(D105="",O105="",O105="Informativa"),"",D105+IF(O105="Crítica",IF(OR(I105="Sí",P105="Sí"),Listas!$C$6,Listas!$C$5),IF(O105="Alta",Listas!$C$7,IF(O105="Media",Listas!$C$8,Listas!$C$9))))</f>
        <v/>
      </c>
      <c r="X105" s="31" t="str">
        <f t="shared" ca="1" si="14"/>
        <v/>
      </c>
      <c r="Y105" s="39"/>
      <c r="Z105" s="34"/>
      <c r="AA105" s="35"/>
      <c r="AB105" s="34"/>
      <c r="AC105" s="31" t="str">
        <f t="shared" si="15"/>
        <v/>
      </c>
      <c r="AD105" s="35"/>
      <c r="AE105" s="35"/>
      <c r="AF105" s="37"/>
    </row>
    <row r="106" spans="2:32" x14ac:dyDescent="0.2">
      <c r="B106" s="36"/>
      <c r="C106" s="35"/>
      <c r="D106" s="34"/>
      <c r="E106" s="35"/>
      <c r="F106" s="37"/>
      <c r="G106" s="35"/>
      <c r="H106" s="35"/>
      <c r="I106" s="36"/>
      <c r="J106" s="36"/>
      <c r="K106" s="37"/>
      <c r="L106" s="37"/>
      <c r="M106" s="35"/>
      <c r="N106" s="38"/>
      <c r="O106" s="31" t="str">
        <f t="shared" si="12"/>
        <v/>
      </c>
      <c r="P106" s="36"/>
      <c r="Q106" s="31" t="str">
        <f t="shared" si="13"/>
        <v/>
      </c>
      <c r="R106" s="37"/>
      <c r="S106" s="37"/>
      <c r="T106" s="37"/>
      <c r="U106" s="37"/>
      <c r="V106" s="35"/>
      <c r="W106" s="32" t="str">
        <f>IF(OR(D106="",O106="",O106="Informativa"),"",D106+IF(O106="Crítica",IF(OR(I106="Sí",P106="Sí"),Listas!$C$6,Listas!$C$5),IF(O106="Alta",Listas!$C$7,IF(O106="Media",Listas!$C$8,Listas!$C$9))))</f>
        <v/>
      </c>
      <c r="X106" s="31" t="str">
        <f t="shared" ca="1" si="14"/>
        <v/>
      </c>
      <c r="Y106" s="39"/>
      <c r="Z106" s="34"/>
      <c r="AA106" s="35"/>
      <c r="AB106" s="34"/>
      <c r="AC106" s="31" t="str">
        <f t="shared" si="15"/>
        <v/>
      </c>
      <c r="AD106" s="35"/>
      <c r="AE106" s="35"/>
      <c r="AF106" s="37"/>
    </row>
    <row r="107" spans="2:32" x14ac:dyDescent="0.2">
      <c r="B107" s="36"/>
      <c r="C107" s="35"/>
      <c r="D107" s="34"/>
      <c r="E107" s="35"/>
      <c r="F107" s="37"/>
      <c r="G107" s="35"/>
      <c r="H107" s="35"/>
      <c r="I107" s="36"/>
      <c r="J107" s="36"/>
      <c r="K107" s="37"/>
      <c r="L107" s="37"/>
      <c r="M107" s="35"/>
      <c r="N107" s="38"/>
      <c r="O107" s="31" t="str">
        <f t="shared" si="12"/>
        <v/>
      </c>
      <c r="P107" s="36"/>
      <c r="Q107" s="31" t="str">
        <f t="shared" si="13"/>
        <v/>
      </c>
      <c r="R107" s="37"/>
      <c r="S107" s="37"/>
      <c r="T107" s="37"/>
      <c r="U107" s="37"/>
      <c r="V107" s="35"/>
      <c r="W107" s="32" t="str">
        <f>IF(OR(D107="",O107="",O107="Informativa"),"",D107+IF(O107="Crítica",IF(OR(I107="Sí",P107="Sí"),Listas!$C$6,Listas!$C$5),IF(O107="Alta",Listas!$C$7,IF(O107="Media",Listas!$C$8,Listas!$C$9))))</f>
        <v/>
      </c>
      <c r="X107" s="31" t="str">
        <f t="shared" ca="1" si="14"/>
        <v/>
      </c>
      <c r="Y107" s="39"/>
      <c r="Z107" s="34"/>
      <c r="AA107" s="35"/>
      <c r="AB107" s="34"/>
      <c r="AC107" s="31" t="str">
        <f t="shared" si="15"/>
        <v/>
      </c>
      <c r="AD107" s="35"/>
      <c r="AE107" s="35"/>
      <c r="AF107" s="37"/>
    </row>
    <row r="108" spans="2:32" x14ac:dyDescent="0.2">
      <c r="B108" s="36"/>
      <c r="C108" s="35"/>
      <c r="D108" s="34"/>
      <c r="E108" s="35"/>
      <c r="F108" s="37"/>
      <c r="G108" s="35"/>
      <c r="H108" s="35"/>
      <c r="I108" s="36"/>
      <c r="J108" s="36"/>
      <c r="K108" s="37"/>
      <c r="L108" s="37"/>
      <c r="M108" s="35"/>
      <c r="N108" s="38"/>
      <c r="O108" s="31" t="str">
        <f t="shared" si="12"/>
        <v/>
      </c>
      <c r="P108" s="36"/>
      <c r="Q108" s="31" t="str">
        <f t="shared" si="13"/>
        <v/>
      </c>
      <c r="R108" s="37"/>
      <c r="S108" s="37"/>
      <c r="T108" s="37"/>
      <c r="U108" s="37"/>
      <c r="V108" s="35"/>
      <c r="W108" s="32" t="str">
        <f>IF(OR(D108="",O108="",O108="Informativa"),"",D108+IF(O108="Crítica",IF(OR(I108="Sí",P108="Sí"),Listas!$C$6,Listas!$C$5),IF(O108="Alta",Listas!$C$7,IF(O108="Media",Listas!$C$8,Listas!$C$9))))</f>
        <v/>
      </c>
      <c r="X108" s="31" t="str">
        <f t="shared" ca="1" si="14"/>
        <v/>
      </c>
      <c r="Y108" s="39"/>
      <c r="Z108" s="34"/>
      <c r="AA108" s="35"/>
      <c r="AB108" s="34"/>
      <c r="AC108" s="31" t="str">
        <f t="shared" si="15"/>
        <v/>
      </c>
      <c r="AD108" s="35"/>
      <c r="AE108" s="35"/>
      <c r="AF108" s="37"/>
    </row>
    <row r="109" spans="2:32" x14ac:dyDescent="0.2">
      <c r="B109" s="36"/>
      <c r="C109" s="35"/>
      <c r="D109" s="34"/>
      <c r="E109" s="35"/>
      <c r="F109" s="37"/>
      <c r="G109" s="35"/>
      <c r="H109" s="35"/>
      <c r="I109" s="36"/>
      <c r="J109" s="36"/>
      <c r="K109" s="37"/>
      <c r="L109" s="37"/>
      <c r="M109" s="35"/>
      <c r="N109" s="38"/>
      <c r="O109" s="31" t="str">
        <f t="shared" si="12"/>
        <v/>
      </c>
      <c r="P109" s="36"/>
      <c r="Q109" s="31" t="str">
        <f t="shared" si="13"/>
        <v/>
      </c>
      <c r="R109" s="37"/>
      <c r="S109" s="37"/>
      <c r="T109" s="37"/>
      <c r="U109" s="37"/>
      <c r="V109" s="35"/>
      <c r="W109" s="32" t="str">
        <f>IF(OR(D109="",O109="",O109="Informativa"),"",D109+IF(O109="Crítica",IF(OR(I109="Sí",P109="Sí"),Listas!$C$6,Listas!$C$5),IF(O109="Alta",Listas!$C$7,IF(O109="Media",Listas!$C$8,Listas!$C$9))))</f>
        <v/>
      </c>
      <c r="X109" s="31" t="str">
        <f t="shared" ca="1" si="14"/>
        <v/>
      </c>
      <c r="Y109" s="39"/>
      <c r="Z109" s="34"/>
      <c r="AA109" s="35"/>
      <c r="AB109" s="34"/>
      <c r="AC109" s="31" t="str">
        <f t="shared" si="15"/>
        <v/>
      </c>
      <c r="AD109" s="35"/>
      <c r="AE109" s="35"/>
      <c r="AF109" s="37"/>
    </row>
    <row r="110" spans="2:32" x14ac:dyDescent="0.2">
      <c r="B110" s="36"/>
      <c r="C110" s="35"/>
      <c r="D110" s="34"/>
      <c r="E110" s="35"/>
      <c r="F110" s="37"/>
      <c r="G110" s="35"/>
      <c r="H110" s="35"/>
      <c r="I110" s="36"/>
      <c r="J110" s="36"/>
      <c r="K110" s="37"/>
      <c r="L110" s="37"/>
      <c r="M110" s="35"/>
      <c r="N110" s="38"/>
      <c r="O110" s="31" t="str">
        <f t="shared" si="12"/>
        <v/>
      </c>
      <c r="P110" s="36"/>
      <c r="Q110" s="31" t="str">
        <f t="shared" si="13"/>
        <v/>
      </c>
      <c r="R110" s="37"/>
      <c r="S110" s="37"/>
      <c r="T110" s="37"/>
      <c r="U110" s="37"/>
      <c r="V110" s="35"/>
      <c r="W110" s="32" t="str">
        <f>IF(OR(D110="",O110="",O110="Informativa"),"",D110+IF(O110="Crítica",IF(OR(I110="Sí",P110="Sí"),Listas!$C$6,Listas!$C$5),IF(O110="Alta",Listas!$C$7,IF(O110="Media",Listas!$C$8,Listas!$C$9))))</f>
        <v/>
      </c>
      <c r="X110" s="31" t="str">
        <f t="shared" ca="1" si="14"/>
        <v/>
      </c>
      <c r="Y110" s="39"/>
      <c r="Z110" s="34"/>
      <c r="AA110" s="35"/>
      <c r="AB110" s="34"/>
      <c r="AC110" s="31" t="str">
        <f t="shared" si="15"/>
        <v/>
      </c>
      <c r="AD110" s="35"/>
      <c r="AE110" s="35"/>
      <c r="AF110" s="37"/>
    </row>
    <row r="111" spans="2:32" x14ac:dyDescent="0.2">
      <c r="B111" s="36"/>
      <c r="C111" s="35"/>
      <c r="D111" s="34"/>
      <c r="E111" s="35"/>
      <c r="F111" s="37"/>
      <c r="G111" s="35"/>
      <c r="H111" s="35"/>
      <c r="I111" s="36"/>
      <c r="J111" s="36"/>
      <c r="K111" s="37"/>
      <c r="L111" s="37"/>
      <c r="M111" s="35"/>
      <c r="N111" s="38"/>
      <c r="O111" s="31" t="str">
        <f t="shared" si="12"/>
        <v/>
      </c>
      <c r="P111" s="36"/>
      <c r="Q111" s="31" t="str">
        <f t="shared" si="13"/>
        <v/>
      </c>
      <c r="R111" s="37"/>
      <c r="S111" s="37"/>
      <c r="T111" s="37"/>
      <c r="U111" s="37"/>
      <c r="V111" s="35"/>
      <c r="W111" s="32" t="str">
        <f>IF(OR(D111="",O111="",O111="Informativa"),"",D111+IF(O111="Crítica",IF(OR(I111="Sí",P111="Sí"),Listas!$C$6,Listas!$C$5),IF(O111="Alta",Listas!$C$7,IF(O111="Media",Listas!$C$8,Listas!$C$9))))</f>
        <v/>
      </c>
      <c r="X111" s="31" t="str">
        <f t="shared" ca="1" si="14"/>
        <v/>
      </c>
      <c r="Y111" s="39"/>
      <c r="Z111" s="34"/>
      <c r="AA111" s="35"/>
      <c r="AB111" s="34"/>
      <c r="AC111" s="31" t="str">
        <f t="shared" si="15"/>
        <v/>
      </c>
      <c r="AD111" s="35"/>
      <c r="AE111" s="35"/>
      <c r="AF111" s="37"/>
    </row>
    <row r="112" spans="2:32" x14ac:dyDescent="0.2">
      <c r="B112" s="36"/>
      <c r="C112" s="35"/>
      <c r="D112" s="34"/>
      <c r="E112" s="35"/>
      <c r="F112" s="37"/>
      <c r="G112" s="35"/>
      <c r="H112" s="35"/>
      <c r="I112" s="36"/>
      <c r="J112" s="36"/>
      <c r="K112" s="37"/>
      <c r="L112" s="37"/>
      <c r="M112" s="35"/>
      <c r="N112" s="38"/>
      <c r="O112" s="31" t="str">
        <f t="shared" si="12"/>
        <v/>
      </c>
      <c r="P112" s="36"/>
      <c r="Q112" s="31" t="str">
        <f t="shared" si="13"/>
        <v/>
      </c>
      <c r="R112" s="37"/>
      <c r="S112" s="37"/>
      <c r="T112" s="37"/>
      <c r="U112" s="37"/>
      <c r="V112" s="35"/>
      <c r="W112" s="32" t="str">
        <f>IF(OR(D112="",O112="",O112="Informativa"),"",D112+IF(O112="Crítica",IF(OR(I112="Sí",P112="Sí"),Listas!$C$6,Listas!$C$5),IF(O112="Alta",Listas!$C$7,IF(O112="Media",Listas!$C$8,Listas!$C$9))))</f>
        <v/>
      </c>
      <c r="X112" s="31" t="str">
        <f t="shared" ca="1" si="14"/>
        <v/>
      </c>
      <c r="Y112" s="39"/>
      <c r="Z112" s="34"/>
      <c r="AA112" s="35"/>
      <c r="AB112" s="34"/>
      <c r="AC112" s="31" t="str">
        <f t="shared" si="15"/>
        <v/>
      </c>
      <c r="AD112" s="35"/>
      <c r="AE112" s="35"/>
      <c r="AF112" s="37"/>
    </row>
    <row r="113" spans="2:32" x14ac:dyDescent="0.2">
      <c r="B113" s="36"/>
      <c r="C113" s="35"/>
      <c r="D113" s="34"/>
      <c r="E113" s="35"/>
      <c r="F113" s="37"/>
      <c r="G113" s="35"/>
      <c r="H113" s="35"/>
      <c r="I113" s="36"/>
      <c r="J113" s="36"/>
      <c r="K113" s="37"/>
      <c r="L113" s="37"/>
      <c r="M113" s="35"/>
      <c r="N113" s="38"/>
      <c r="O113" s="31" t="str">
        <f t="shared" si="12"/>
        <v/>
      </c>
      <c r="P113" s="36"/>
      <c r="Q113" s="31" t="str">
        <f t="shared" si="13"/>
        <v/>
      </c>
      <c r="R113" s="37"/>
      <c r="S113" s="37"/>
      <c r="T113" s="37"/>
      <c r="U113" s="37"/>
      <c r="V113" s="35"/>
      <c r="W113" s="32" t="str">
        <f>IF(OR(D113="",O113="",O113="Informativa"),"",D113+IF(O113="Crítica",IF(OR(I113="Sí",P113="Sí"),Listas!$C$6,Listas!$C$5),IF(O113="Alta",Listas!$C$7,IF(O113="Media",Listas!$C$8,Listas!$C$9))))</f>
        <v/>
      </c>
      <c r="X113" s="31" t="str">
        <f t="shared" ca="1" si="14"/>
        <v/>
      </c>
      <c r="Y113" s="39"/>
      <c r="Z113" s="34"/>
      <c r="AA113" s="35"/>
      <c r="AB113" s="34"/>
      <c r="AC113" s="31" t="str">
        <f t="shared" si="15"/>
        <v/>
      </c>
      <c r="AD113" s="35"/>
      <c r="AE113" s="35"/>
      <c r="AF113" s="37"/>
    </row>
    <row r="114" spans="2:32" x14ac:dyDescent="0.2">
      <c r="B114" s="36"/>
      <c r="C114" s="35"/>
      <c r="D114" s="34"/>
      <c r="E114" s="35"/>
      <c r="F114" s="37"/>
      <c r="G114" s="35"/>
      <c r="H114" s="35"/>
      <c r="I114" s="36"/>
      <c r="J114" s="36"/>
      <c r="K114" s="37"/>
      <c r="L114" s="37"/>
      <c r="M114" s="35"/>
      <c r="N114" s="38"/>
      <c r="O114" s="31" t="str">
        <f t="shared" si="12"/>
        <v/>
      </c>
      <c r="P114" s="36"/>
      <c r="Q114" s="31" t="str">
        <f t="shared" si="13"/>
        <v/>
      </c>
      <c r="R114" s="37"/>
      <c r="S114" s="37"/>
      <c r="T114" s="37"/>
      <c r="U114" s="37"/>
      <c r="V114" s="35"/>
      <c r="W114" s="32" t="str">
        <f>IF(OR(D114="",O114="",O114="Informativa"),"",D114+IF(O114="Crítica",IF(OR(I114="Sí",P114="Sí"),Listas!$C$6,Listas!$C$5),IF(O114="Alta",Listas!$C$7,IF(O114="Media",Listas!$C$8,Listas!$C$9))))</f>
        <v/>
      </c>
      <c r="X114" s="31" t="str">
        <f t="shared" ca="1" si="14"/>
        <v/>
      </c>
      <c r="Y114" s="39"/>
      <c r="Z114" s="34"/>
      <c r="AA114" s="35"/>
      <c r="AB114" s="34"/>
      <c r="AC114" s="31" t="str">
        <f t="shared" si="15"/>
        <v/>
      </c>
      <c r="AD114" s="35"/>
      <c r="AE114" s="35"/>
      <c r="AF114" s="37"/>
    </row>
    <row r="115" spans="2:32" x14ac:dyDescent="0.2">
      <c r="B115" s="36"/>
      <c r="C115" s="35"/>
      <c r="D115" s="34"/>
      <c r="E115" s="35"/>
      <c r="F115" s="37"/>
      <c r="G115" s="35"/>
      <c r="H115" s="35"/>
      <c r="I115" s="36"/>
      <c r="J115" s="36"/>
      <c r="K115" s="37"/>
      <c r="L115" s="37"/>
      <c r="M115" s="35"/>
      <c r="N115" s="38"/>
      <c r="O115" s="31" t="str">
        <f t="shared" si="12"/>
        <v/>
      </c>
      <c r="P115" s="36"/>
      <c r="Q115" s="31" t="str">
        <f t="shared" si="13"/>
        <v/>
      </c>
      <c r="R115" s="37"/>
      <c r="S115" s="37"/>
      <c r="T115" s="37"/>
      <c r="U115" s="37"/>
      <c r="V115" s="35"/>
      <c r="W115" s="32" t="str">
        <f>IF(OR(D115="",O115="",O115="Informativa"),"",D115+IF(O115="Crítica",IF(OR(I115="Sí",P115="Sí"),Listas!$C$6,Listas!$C$5),IF(O115="Alta",Listas!$C$7,IF(O115="Media",Listas!$C$8,Listas!$C$9))))</f>
        <v/>
      </c>
      <c r="X115" s="31" t="str">
        <f t="shared" ca="1" si="14"/>
        <v/>
      </c>
      <c r="Y115" s="39"/>
      <c r="Z115" s="34"/>
      <c r="AA115" s="35"/>
      <c r="AB115" s="34"/>
      <c r="AC115" s="31" t="str">
        <f t="shared" si="15"/>
        <v/>
      </c>
      <c r="AD115" s="35"/>
      <c r="AE115" s="35"/>
      <c r="AF115" s="37"/>
    </row>
    <row r="116" spans="2:32" x14ac:dyDescent="0.2">
      <c r="B116" s="36"/>
      <c r="C116" s="35"/>
      <c r="D116" s="34"/>
      <c r="E116" s="35"/>
      <c r="F116" s="37"/>
      <c r="G116" s="35"/>
      <c r="H116" s="35"/>
      <c r="I116" s="36"/>
      <c r="J116" s="36"/>
      <c r="K116" s="37"/>
      <c r="L116" s="37"/>
      <c r="M116" s="35"/>
      <c r="N116" s="38"/>
      <c r="O116" s="31" t="str">
        <f t="shared" si="12"/>
        <v/>
      </c>
      <c r="P116" s="36"/>
      <c r="Q116" s="31" t="str">
        <f t="shared" si="13"/>
        <v/>
      </c>
      <c r="R116" s="37"/>
      <c r="S116" s="37"/>
      <c r="T116" s="37"/>
      <c r="U116" s="37"/>
      <c r="V116" s="35"/>
      <c r="W116" s="32" t="str">
        <f>IF(OR(D116="",O116="",O116="Informativa"),"",D116+IF(O116="Crítica",IF(OR(I116="Sí",P116="Sí"),Listas!$C$6,Listas!$C$5),IF(O116="Alta",Listas!$C$7,IF(O116="Media",Listas!$C$8,Listas!$C$9))))</f>
        <v/>
      </c>
      <c r="X116" s="31" t="str">
        <f t="shared" ca="1" si="14"/>
        <v/>
      </c>
      <c r="Y116" s="39"/>
      <c r="Z116" s="34"/>
      <c r="AA116" s="35"/>
      <c r="AB116" s="34"/>
      <c r="AC116" s="31" t="str">
        <f t="shared" si="15"/>
        <v/>
      </c>
      <c r="AD116" s="35"/>
      <c r="AE116" s="35"/>
      <c r="AF116" s="37"/>
    </row>
    <row r="117" spans="2:32" x14ac:dyDescent="0.2">
      <c r="B117" s="36"/>
      <c r="C117" s="35"/>
      <c r="D117" s="34"/>
      <c r="E117" s="35"/>
      <c r="F117" s="37"/>
      <c r="G117" s="35"/>
      <c r="H117" s="35"/>
      <c r="I117" s="36"/>
      <c r="J117" s="36"/>
      <c r="K117" s="37"/>
      <c r="L117" s="37"/>
      <c r="M117" s="35"/>
      <c r="N117" s="38"/>
      <c r="O117" s="31" t="str">
        <f t="shared" si="12"/>
        <v/>
      </c>
      <c r="P117" s="36"/>
      <c r="Q117" s="31" t="str">
        <f t="shared" si="13"/>
        <v/>
      </c>
      <c r="R117" s="37"/>
      <c r="S117" s="37"/>
      <c r="T117" s="37"/>
      <c r="U117" s="37"/>
      <c r="V117" s="35"/>
      <c r="W117" s="32" t="str">
        <f>IF(OR(D117="",O117="",O117="Informativa"),"",D117+IF(O117="Crítica",IF(OR(I117="Sí",P117="Sí"),Listas!$C$6,Listas!$C$5),IF(O117="Alta",Listas!$C$7,IF(O117="Media",Listas!$C$8,Listas!$C$9))))</f>
        <v/>
      </c>
      <c r="X117" s="31" t="str">
        <f t="shared" ca="1" si="14"/>
        <v/>
      </c>
      <c r="Y117" s="39"/>
      <c r="Z117" s="34"/>
      <c r="AA117" s="35"/>
      <c r="AB117" s="34"/>
      <c r="AC117" s="31" t="str">
        <f t="shared" si="15"/>
        <v/>
      </c>
      <c r="AD117" s="35"/>
      <c r="AE117" s="35"/>
      <c r="AF117" s="37"/>
    </row>
    <row r="118" spans="2:32" x14ac:dyDescent="0.2">
      <c r="B118" s="36"/>
      <c r="C118" s="35"/>
      <c r="D118" s="34"/>
      <c r="E118" s="35"/>
      <c r="F118" s="37"/>
      <c r="G118" s="35"/>
      <c r="H118" s="35"/>
      <c r="I118" s="36"/>
      <c r="J118" s="36"/>
      <c r="K118" s="37"/>
      <c r="L118" s="37"/>
      <c r="M118" s="35"/>
      <c r="N118" s="38"/>
      <c r="O118" s="31" t="str">
        <f t="shared" si="12"/>
        <v/>
      </c>
      <c r="P118" s="36"/>
      <c r="Q118" s="31" t="str">
        <f t="shared" si="13"/>
        <v/>
      </c>
      <c r="R118" s="37"/>
      <c r="S118" s="37"/>
      <c r="T118" s="37"/>
      <c r="U118" s="37"/>
      <c r="V118" s="35"/>
      <c r="W118" s="32" t="str">
        <f>IF(OR(D118="",O118="",O118="Informativa"),"",D118+IF(O118="Crítica",IF(OR(I118="Sí",P118="Sí"),Listas!$C$6,Listas!$C$5),IF(O118="Alta",Listas!$C$7,IF(O118="Media",Listas!$C$8,Listas!$C$9))))</f>
        <v/>
      </c>
      <c r="X118" s="31" t="str">
        <f t="shared" ca="1" si="14"/>
        <v/>
      </c>
      <c r="Y118" s="39"/>
      <c r="Z118" s="34"/>
      <c r="AA118" s="35"/>
      <c r="AB118" s="34"/>
      <c r="AC118" s="31" t="str">
        <f t="shared" si="15"/>
        <v/>
      </c>
      <c r="AD118" s="35"/>
      <c r="AE118" s="35"/>
      <c r="AF118" s="37"/>
    </row>
    <row r="119" spans="2:32" x14ac:dyDescent="0.2">
      <c r="B119" s="36"/>
      <c r="C119" s="35"/>
      <c r="D119" s="34"/>
      <c r="E119" s="35"/>
      <c r="F119" s="37"/>
      <c r="G119" s="35"/>
      <c r="H119" s="35"/>
      <c r="I119" s="36"/>
      <c r="J119" s="36"/>
      <c r="K119" s="37"/>
      <c r="L119" s="37"/>
      <c r="M119" s="35"/>
      <c r="N119" s="38"/>
      <c r="O119" s="31" t="str">
        <f t="shared" si="12"/>
        <v/>
      </c>
      <c r="P119" s="36"/>
      <c r="Q119" s="31" t="str">
        <f t="shared" si="13"/>
        <v/>
      </c>
      <c r="R119" s="37"/>
      <c r="S119" s="37"/>
      <c r="T119" s="37"/>
      <c r="U119" s="37"/>
      <c r="V119" s="35"/>
      <c r="W119" s="32" t="str">
        <f>IF(OR(D119="",O119="",O119="Informativa"),"",D119+IF(O119="Crítica",IF(OR(I119="Sí",P119="Sí"),Listas!$C$6,Listas!$C$5),IF(O119="Alta",Listas!$C$7,IF(O119="Media",Listas!$C$8,Listas!$C$9))))</f>
        <v/>
      </c>
      <c r="X119" s="31" t="str">
        <f t="shared" ca="1" si="14"/>
        <v/>
      </c>
      <c r="Y119" s="39"/>
      <c r="Z119" s="34"/>
      <c r="AA119" s="35"/>
      <c r="AB119" s="34"/>
      <c r="AC119" s="31" t="str">
        <f t="shared" si="15"/>
        <v/>
      </c>
      <c r="AD119" s="35"/>
      <c r="AE119" s="35"/>
      <c r="AF119" s="37"/>
    </row>
    <row r="120" spans="2:32" x14ac:dyDescent="0.2">
      <c r="B120" s="36"/>
      <c r="C120" s="35"/>
      <c r="D120" s="34"/>
      <c r="E120" s="35"/>
      <c r="F120" s="37"/>
      <c r="G120" s="35"/>
      <c r="H120" s="35"/>
      <c r="I120" s="36"/>
      <c r="J120" s="36"/>
      <c r="K120" s="37"/>
      <c r="L120" s="37"/>
      <c r="M120" s="35"/>
      <c r="N120" s="38"/>
      <c r="O120" s="31" t="str">
        <f t="shared" si="12"/>
        <v/>
      </c>
      <c r="P120" s="36"/>
      <c r="Q120" s="31" t="str">
        <f t="shared" si="13"/>
        <v/>
      </c>
      <c r="R120" s="37"/>
      <c r="S120" s="37"/>
      <c r="T120" s="37"/>
      <c r="U120" s="37"/>
      <c r="V120" s="35"/>
      <c r="W120" s="32" t="str">
        <f>IF(OR(D120="",O120="",O120="Informativa"),"",D120+IF(O120="Crítica",IF(OR(I120="Sí",P120="Sí"),Listas!$C$6,Listas!$C$5),IF(O120="Alta",Listas!$C$7,IF(O120="Media",Listas!$C$8,Listas!$C$9))))</f>
        <v/>
      </c>
      <c r="X120" s="31" t="str">
        <f t="shared" ca="1" si="14"/>
        <v/>
      </c>
      <c r="Y120" s="39"/>
      <c r="Z120" s="34"/>
      <c r="AA120" s="35"/>
      <c r="AB120" s="34"/>
      <c r="AC120" s="31" t="str">
        <f t="shared" si="15"/>
        <v/>
      </c>
      <c r="AD120" s="35"/>
      <c r="AE120" s="35"/>
      <c r="AF120" s="37"/>
    </row>
    <row r="121" spans="2:32" x14ac:dyDescent="0.2">
      <c r="B121" s="36"/>
      <c r="C121" s="35"/>
      <c r="D121" s="34"/>
      <c r="E121" s="35"/>
      <c r="F121" s="37"/>
      <c r="G121" s="35"/>
      <c r="H121" s="35"/>
      <c r="I121" s="36"/>
      <c r="J121" s="36"/>
      <c r="K121" s="37"/>
      <c r="L121" s="37"/>
      <c r="M121" s="35"/>
      <c r="N121" s="38"/>
      <c r="O121" s="31" t="str">
        <f t="shared" si="12"/>
        <v/>
      </c>
      <c r="P121" s="36"/>
      <c r="Q121" s="31" t="str">
        <f t="shared" si="13"/>
        <v/>
      </c>
      <c r="R121" s="37"/>
      <c r="S121" s="37"/>
      <c r="T121" s="37"/>
      <c r="U121" s="37"/>
      <c r="V121" s="35"/>
      <c r="W121" s="32" t="str">
        <f>IF(OR(D121="",O121="",O121="Informativa"),"",D121+IF(O121="Crítica",IF(OR(I121="Sí",P121="Sí"),Listas!$C$6,Listas!$C$5),IF(O121="Alta",Listas!$C$7,IF(O121="Media",Listas!$C$8,Listas!$C$9))))</f>
        <v/>
      </c>
      <c r="X121" s="31" t="str">
        <f t="shared" ca="1" si="14"/>
        <v/>
      </c>
      <c r="Y121" s="39"/>
      <c r="Z121" s="34"/>
      <c r="AA121" s="35"/>
      <c r="AB121" s="34"/>
      <c r="AC121" s="31" t="str">
        <f t="shared" si="15"/>
        <v/>
      </c>
      <c r="AD121" s="35"/>
      <c r="AE121" s="35"/>
      <c r="AF121" s="37"/>
    </row>
    <row r="122" spans="2:32" x14ac:dyDescent="0.2">
      <c r="B122" s="36"/>
      <c r="C122" s="35"/>
      <c r="D122" s="34"/>
      <c r="E122" s="35"/>
      <c r="F122" s="37"/>
      <c r="G122" s="35"/>
      <c r="H122" s="35"/>
      <c r="I122" s="36"/>
      <c r="J122" s="36"/>
      <c r="K122" s="37"/>
      <c r="L122" s="37"/>
      <c r="M122" s="35"/>
      <c r="N122" s="38"/>
      <c r="O122" s="31" t="str">
        <f t="shared" si="12"/>
        <v/>
      </c>
      <c r="P122" s="36"/>
      <c r="Q122" s="31" t="str">
        <f t="shared" si="13"/>
        <v/>
      </c>
      <c r="R122" s="37"/>
      <c r="S122" s="37"/>
      <c r="T122" s="37"/>
      <c r="U122" s="37"/>
      <c r="V122" s="35"/>
      <c r="W122" s="32" t="str">
        <f>IF(OR(D122="",O122="",O122="Informativa"),"",D122+IF(O122="Crítica",IF(OR(I122="Sí",P122="Sí"),Listas!$C$6,Listas!$C$5),IF(O122="Alta",Listas!$C$7,IF(O122="Media",Listas!$C$8,Listas!$C$9))))</f>
        <v/>
      </c>
      <c r="X122" s="31" t="str">
        <f t="shared" ca="1" si="14"/>
        <v/>
      </c>
      <c r="Y122" s="39"/>
      <c r="Z122" s="34"/>
      <c r="AA122" s="35"/>
      <c r="AB122" s="34"/>
      <c r="AC122" s="31" t="str">
        <f t="shared" si="15"/>
        <v/>
      </c>
      <c r="AD122" s="35"/>
      <c r="AE122" s="35"/>
      <c r="AF122" s="37"/>
    </row>
    <row r="123" spans="2:32" x14ac:dyDescent="0.2">
      <c r="B123" s="36"/>
      <c r="C123" s="35"/>
      <c r="D123" s="34"/>
      <c r="E123" s="35"/>
      <c r="F123" s="37"/>
      <c r="G123" s="35"/>
      <c r="H123" s="35"/>
      <c r="I123" s="36"/>
      <c r="J123" s="36"/>
      <c r="K123" s="37"/>
      <c r="L123" s="37"/>
      <c r="M123" s="35"/>
      <c r="N123" s="38"/>
      <c r="O123" s="31" t="str">
        <f t="shared" si="12"/>
        <v/>
      </c>
      <c r="P123" s="36"/>
      <c r="Q123" s="31" t="str">
        <f t="shared" si="13"/>
        <v/>
      </c>
      <c r="R123" s="37"/>
      <c r="S123" s="37"/>
      <c r="T123" s="37"/>
      <c r="U123" s="37"/>
      <c r="V123" s="35"/>
      <c r="W123" s="32" t="str">
        <f>IF(OR(D123="",O123="",O123="Informativa"),"",D123+IF(O123="Crítica",IF(OR(I123="Sí",P123="Sí"),Listas!$C$6,Listas!$C$5),IF(O123="Alta",Listas!$C$7,IF(O123="Media",Listas!$C$8,Listas!$C$9))))</f>
        <v/>
      </c>
      <c r="X123" s="31" t="str">
        <f t="shared" ca="1" si="14"/>
        <v/>
      </c>
      <c r="Y123" s="39"/>
      <c r="Z123" s="34"/>
      <c r="AA123" s="35"/>
      <c r="AB123" s="34"/>
      <c r="AC123" s="31" t="str">
        <f t="shared" si="15"/>
        <v/>
      </c>
      <c r="AD123" s="35"/>
      <c r="AE123" s="35"/>
      <c r="AF123" s="37"/>
    </row>
    <row r="124" spans="2:32" x14ac:dyDescent="0.2">
      <c r="B124" s="36"/>
      <c r="C124" s="35"/>
      <c r="D124" s="34"/>
      <c r="E124" s="35"/>
      <c r="F124" s="37"/>
      <c r="G124" s="35"/>
      <c r="H124" s="35"/>
      <c r="I124" s="36"/>
      <c r="J124" s="36"/>
      <c r="K124" s="37"/>
      <c r="L124" s="37"/>
      <c r="M124" s="35"/>
      <c r="N124" s="38"/>
      <c r="O124" s="31" t="str">
        <f t="shared" si="12"/>
        <v/>
      </c>
      <c r="P124" s="36"/>
      <c r="Q124" s="31" t="str">
        <f t="shared" si="13"/>
        <v/>
      </c>
      <c r="R124" s="37"/>
      <c r="S124" s="37"/>
      <c r="T124" s="37"/>
      <c r="U124" s="37"/>
      <c r="V124" s="35"/>
      <c r="W124" s="32" t="str">
        <f>IF(OR(D124="",O124="",O124="Informativa"),"",D124+IF(O124="Crítica",IF(OR(I124="Sí",P124="Sí"),Listas!$C$6,Listas!$C$5),IF(O124="Alta",Listas!$C$7,IF(O124="Media",Listas!$C$8,Listas!$C$9))))</f>
        <v/>
      </c>
      <c r="X124" s="31" t="str">
        <f t="shared" ca="1" si="14"/>
        <v/>
      </c>
      <c r="Y124" s="39"/>
      <c r="Z124" s="34"/>
      <c r="AA124" s="35"/>
      <c r="AB124" s="34"/>
      <c r="AC124" s="31" t="str">
        <f t="shared" si="15"/>
        <v/>
      </c>
      <c r="AD124" s="35"/>
      <c r="AE124" s="35"/>
      <c r="AF124" s="37"/>
    </row>
    <row r="125" spans="2:32" x14ac:dyDescent="0.2">
      <c r="B125" s="36"/>
      <c r="C125" s="35"/>
      <c r="D125" s="34"/>
      <c r="E125" s="35"/>
      <c r="F125" s="37"/>
      <c r="G125" s="35"/>
      <c r="H125" s="35"/>
      <c r="I125" s="36"/>
      <c r="J125" s="36"/>
      <c r="K125" s="37"/>
      <c r="L125" s="37"/>
      <c r="M125" s="35"/>
      <c r="N125" s="38"/>
      <c r="O125" s="31" t="str">
        <f t="shared" si="12"/>
        <v/>
      </c>
      <c r="P125" s="36"/>
      <c r="Q125" s="31" t="str">
        <f t="shared" si="13"/>
        <v/>
      </c>
      <c r="R125" s="37"/>
      <c r="S125" s="37"/>
      <c r="T125" s="37"/>
      <c r="U125" s="37"/>
      <c r="V125" s="35"/>
      <c r="W125" s="32" t="str">
        <f>IF(OR(D125="",O125="",O125="Informativa"),"",D125+IF(O125="Crítica",IF(OR(I125="Sí",P125="Sí"),Listas!$C$6,Listas!$C$5),IF(O125="Alta",Listas!$C$7,IF(O125="Media",Listas!$C$8,Listas!$C$9))))</f>
        <v/>
      </c>
      <c r="X125" s="31" t="str">
        <f t="shared" ca="1" si="14"/>
        <v/>
      </c>
      <c r="Y125" s="39"/>
      <c r="Z125" s="34"/>
      <c r="AA125" s="35"/>
      <c r="AB125" s="34"/>
      <c r="AC125" s="31" t="str">
        <f t="shared" si="15"/>
        <v/>
      </c>
      <c r="AD125" s="35"/>
      <c r="AE125" s="35"/>
      <c r="AF125" s="37"/>
    </row>
    <row r="126" spans="2:32" x14ac:dyDescent="0.2">
      <c r="B126" s="36"/>
      <c r="C126" s="35"/>
      <c r="D126" s="34"/>
      <c r="E126" s="35"/>
      <c r="F126" s="37"/>
      <c r="G126" s="35"/>
      <c r="H126" s="35"/>
      <c r="I126" s="36"/>
      <c r="J126" s="36"/>
      <c r="K126" s="37"/>
      <c r="L126" s="37"/>
      <c r="M126" s="35"/>
      <c r="N126" s="38"/>
      <c r="O126" s="31" t="str">
        <f t="shared" si="12"/>
        <v/>
      </c>
      <c r="P126" s="36"/>
      <c r="Q126" s="31" t="str">
        <f t="shared" si="13"/>
        <v/>
      </c>
      <c r="R126" s="37"/>
      <c r="S126" s="37"/>
      <c r="T126" s="37"/>
      <c r="U126" s="37"/>
      <c r="V126" s="35"/>
      <c r="W126" s="32" t="str">
        <f>IF(OR(D126="",O126="",O126="Informativa"),"",D126+IF(O126="Crítica",IF(OR(I126="Sí",P126="Sí"),Listas!$C$6,Listas!$C$5),IF(O126="Alta",Listas!$C$7,IF(O126="Media",Listas!$C$8,Listas!$C$9))))</f>
        <v/>
      </c>
      <c r="X126" s="31" t="str">
        <f t="shared" ca="1" si="14"/>
        <v/>
      </c>
      <c r="Y126" s="39"/>
      <c r="Z126" s="34"/>
      <c r="AA126" s="35"/>
      <c r="AB126" s="34"/>
      <c r="AC126" s="31" t="str">
        <f t="shared" si="15"/>
        <v/>
      </c>
      <c r="AD126" s="35"/>
      <c r="AE126" s="35"/>
      <c r="AF126" s="37"/>
    </row>
    <row r="127" spans="2:32" x14ac:dyDescent="0.2">
      <c r="B127" s="36"/>
      <c r="C127" s="35"/>
      <c r="D127" s="34"/>
      <c r="E127" s="35"/>
      <c r="F127" s="37"/>
      <c r="G127" s="35"/>
      <c r="H127" s="35"/>
      <c r="I127" s="36"/>
      <c r="J127" s="36"/>
      <c r="K127" s="37"/>
      <c r="L127" s="37"/>
      <c r="M127" s="35"/>
      <c r="N127" s="38"/>
      <c r="O127" s="31" t="str">
        <f t="shared" si="12"/>
        <v/>
      </c>
      <c r="P127" s="36"/>
      <c r="Q127" s="31" t="str">
        <f t="shared" si="13"/>
        <v/>
      </c>
      <c r="R127" s="37"/>
      <c r="S127" s="37"/>
      <c r="T127" s="37"/>
      <c r="U127" s="37"/>
      <c r="V127" s="35"/>
      <c r="W127" s="32" t="str">
        <f>IF(OR(D127="",O127="",O127="Informativa"),"",D127+IF(O127="Crítica",IF(OR(I127="Sí",P127="Sí"),Listas!$C$6,Listas!$C$5),IF(O127="Alta",Listas!$C$7,IF(O127="Media",Listas!$C$8,Listas!$C$9))))</f>
        <v/>
      </c>
      <c r="X127" s="31" t="str">
        <f t="shared" ca="1" si="14"/>
        <v/>
      </c>
      <c r="Y127" s="39"/>
      <c r="Z127" s="34"/>
      <c r="AA127" s="35"/>
      <c r="AB127" s="34"/>
      <c r="AC127" s="31" t="str">
        <f t="shared" si="15"/>
        <v/>
      </c>
      <c r="AD127" s="35"/>
      <c r="AE127" s="35"/>
      <c r="AF127" s="37"/>
    </row>
    <row r="128" spans="2:32" x14ac:dyDescent="0.2">
      <c r="B128" s="36"/>
      <c r="C128" s="35"/>
      <c r="D128" s="34"/>
      <c r="E128" s="35"/>
      <c r="F128" s="37"/>
      <c r="G128" s="35"/>
      <c r="H128" s="35"/>
      <c r="I128" s="36"/>
      <c r="J128" s="36"/>
      <c r="K128" s="37"/>
      <c r="L128" s="37"/>
      <c r="M128" s="35"/>
      <c r="N128" s="38"/>
      <c r="O128" s="31" t="str">
        <f t="shared" si="12"/>
        <v/>
      </c>
      <c r="P128" s="36"/>
      <c r="Q128" s="31" t="str">
        <f t="shared" si="13"/>
        <v/>
      </c>
      <c r="R128" s="37"/>
      <c r="S128" s="37"/>
      <c r="T128" s="37"/>
      <c r="U128" s="37"/>
      <c r="V128" s="35"/>
      <c r="W128" s="32" t="str">
        <f>IF(OR(D128="",O128="",O128="Informativa"),"",D128+IF(O128="Crítica",IF(OR(I128="Sí",P128="Sí"),Listas!$C$6,Listas!$C$5),IF(O128="Alta",Listas!$C$7,IF(O128="Media",Listas!$C$8,Listas!$C$9))))</f>
        <v/>
      </c>
      <c r="X128" s="31" t="str">
        <f t="shared" ca="1" si="14"/>
        <v/>
      </c>
      <c r="Y128" s="39"/>
      <c r="Z128" s="34"/>
      <c r="AA128" s="35"/>
      <c r="AB128" s="34"/>
      <c r="AC128" s="31" t="str">
        <f t="shared" si="15"/>
        <v/>
      </c>
      <c r="AD128" s="35"/>
      <c r="AE128" s="35"/>
      <c r="AF128" s="37"/>
    </row>
    <row r="129" spans="2:32" x14ac:dyDescent="0.2">
      <c r="B129" s="36"/>
      <c r="C129" s="35"/>
      <c r="D129" s="34"/>
      <c r="E129" s="35"/>
      <c r="F129" s="37"/>
      <c r="G129" s="35"/>
      <c r="H129" s="35"/>
      <c r="I129" s="36"/>
      <c r="J129" s="36"/>
      <c r="K129" s="37"/>
      <c r="L129" s="37"/>
      <c r="M129" s="35"/>
      <c r="N129" s="38"/>
      <c r="O129" s="31" t="str">
        <f t="shared" si="12"/>
        <v/>
      </c>
      <c r="P129" s="36"/>
      <c r="Q129" s="31" t="str">
        <f t="shared" si="13"/>
        <v/>
      </c>
      <c r="R129" s="37"/>
      <c r="S129" s="37"/>
      <c r="T129" s="37"/>
      <c r="U129" s="37"/>
      <c r="V129" s="35"/>
      <c r="W129" s="32" t="str">
        <f>IF(OR(D129="",O129="",O129="Informativa"),"",D129+IF(O129="Crítica",IF(OR(I129="Sí",P129="Sí"),Listas!$C$6,Listas!$C$5),IF(O129="Alta",Listas!$C$7,IF(O129="Media",Listas!$C$8,Listas!$C$9))))</f>
        <v/>
      </c>
      <c r="X129" s="31" t="str">
        <f t="shared" ca="1" si="14"/>
        <v/>
      </c>
      <c r="Y129" s="39"/>
      <c r="Z129" s="34"/>
      <c r="AA129" s="35"/>
      <c r="AB129" s="34"/>
      <c r="AC129" s="31" t="str">
        <f t="shared" si="15"/>
        <v/>
      </c>
      <c r="AD129" s="35"/>
      <c r="AE129" s="35"/>
      <c r="AF129" s="37"/>
    </row>
    <row r="130" spans="2:32" x14ac:dyDescent="0.2">
      <c r="B130" s="36"/>
      <c r="C130" s="35"/>
      <c r="D130" s="34"/>
      <c r="E130" s="35"/>
      <c r="F130" s="37"/>
      <c r="G130" s="35"/>
      <c r="H130" s="35"/>
      <c r="I130" s="36"/>
      <c r="J130" s="36"/>
      <c r="K130" s="37"/>
      <c r="L130" s="37"/>
      <c r="M130" s="35"/>
      <c r="N130" s="38"/>
      <c r="O130" s="31" t="str">
        <f t="shared" si="12"/>
        <v/>
      </c>
      <c r="P130" s="36"/>
      <c r="Q130" s="31" t="str">
        <f t="shared" si="13"/>
        <v/>
      </c>
      <c r="R130" s="37"/>
      <c r="S130" s="37"/>
      <c r="T130" s="37"/>
      <c r="U130" s="37"/>
      <c r="V130" s="35"/>
      <c r="W130" s="32" t="str">
        <f>IF(OR(D130="",O130="",O130="Informativa"),"",D130+IF(O130="Crítica",IF(OR(I130="Sí",P130="Sí"),Listas!$C$6,Listas!$C$5),IF(O130="Alta",Listas!$C$7,IF(O130="Media",Listas!$C$8,Listas!$C$9))))</f>
        <v/>
      </c>
      <c r="X130" s="31" t="str">
        <f t="shared" ca="1" si="14"/>
        <v/>
      </c>
      <c r="Y130" s="39"/>
      <c r="Z130" s="34"/>
      <c r="AA130" s="35"/>
      <c r="AB130" s="34"/>
      <c r="AC130" s="31" t="str">
        <f t="shared" si="15"/>
        <v/>
      </c>
      <c r="AD130" s="35"/>
      <c r="AE130" s="35"/>
      <c r="AF130" s="37"/>
    </row>
    <row r="131" spans="2:32" x14ac:dyDescent="0.2">
      <c r="B131" s="36"/>
      <c r="C131" s="35"/>
      <c r="D131" s="34"/>
      <c r="E131" s="35"/>
      <c r="F131" s="37"/>
      <c r="G131" s="35"/>
      <c r="H131" s="35"/>
      <c r="I131" s="36"/>
      <c r="J131" s="36"/>
      <c r="K131" s="37"/>
      <c r="L131" s="37"/>
      <c r="M131" s="35"/>
      <c r="N131" s="38"/>
      <c r="O131" s="31" t="str">
        <f t="shared" si="12"/>
        <v/>
      </c>
      <c r="P131" s="36"/>
      <c r="Q131" s="31" t="str">
        <f t="shared" si="13"/>
        <v/>
      </c>
      <c r="R131" s="37"/>
      <c r="S131" s="37"/>
      <c r="T131" s="37"/>
      <c r="U131" s="37"/>
      <c r="V131" s="35"/>
      <c r="W131" s="32" t="str">
        <f>IF(OR(D131="",O131="",O131="Informativa"),"",D131+IF(O131="Crítica",IF(OR(I131="Sí",P131="Sí"),Listas!$C$6,Listas!$C$5),IF(O131="Alta",Listas!$C$7,IF(O131="Media",Listas!$C$8,Listas!$C$9))))</f>
        <v/>
      </c>
      <c r="X131" s="31" t="str">
        <f t="shared" ca="1" si="14"/>
        <v/>
      </c>
      <c r="Y131" s="39"/>
      <c r="Z131" s="34"/>
      <c r="AA131" s="35"/>
      <c r="AB131" s="34"/>
      <c r="AC131" s="31" t="str">
        <f t="shared" si="15"/>
        <v/>
      </c>
      <c r="AD131" s="35"/>
      <c r="AE131" s="35"/>
      <c r="AF131" s="37"/>
    </row>
    <row r="132" spans="2:32" x14ac:dyDescent="0.2">
      <c r="B132" s="36"/>
      <c r="C132" s="35"/>
      <c r="D132" s="34"/>
      <c r="E132" s="35"/>
      <c r="F132" s="37"/>
      <c r="G132" s="35"/>
      <c r="H132" s="35"/>
      <c r="I132" s="36"/>
      <c r="J132" s="36"/>
      <c r="K132" s="37"/>
      <c r="L132" s="37"/>
      <c r="M132" s="35"/>
      <c r="N132" s="38"/>
      <c r="O132" s="31" t="str">
        <f t="shared" si="12"/>
        <v/>
      </c>
      <c r="P132" s="36"/>
      <c r="Q132" s="31" t="str">
        <f t="shared" si="13"/>
        <v/>
      </c>
      <c r="R132" s="37"/>
      <c r="S132" s="37"/>
      <c r="T132" s="37"/>
      <c r="U132" s="37"/>
      <c r="V132" s="35"/>
      <c r="W132" s="32" t="str">
        <f>IF(OR(D132="",O132="",O132="Informativa"),"",D132+IF(O132="Crítica",IF(OR(I132="Sí",P132="Sí"),Listas!$C$6,Listas!$C$5),IF(O132="Alta",Listas!$C$7,IF(O132="Media",Listas!$C$8,Listas!$C$9))))</f>
        <v/>
      </c>
      <c r="X132" s="31" t="str">
        <f t="shared" ca="1" si="14"/>
        <v/>
      </c>
      <c r="Y132" s="39"/>
      <c r="Z132" s="34"/>
      <c r="AA132" s="35"/>
      <c r="AB132" s="34"/>
      <c r="AC132" s="31" t="str">
        <f t="shared" si="15"/>
        <v/>
      </c>
      <c r="AD132" s="35"/>
      <c r="AE132" s="35"/>
      <c r="AF132" s="37"/>
    </row>
    <row r="133" spans="2:32" x14ac:dyDescent="0.2">
      <c r="B133" s="36"/>
      <c r="C133" s="35"/>
      <c r="D133" s="34"/>
      <c r="E133" s="35"/>
      <c r="F133" s="37"/>
      <c r="G133" s="35"/>
      <c r="H133" s="35"/>
      <c r="I133" s="36"/>
      <c r="J133" s="36"/>
      <c r="K133" s="37"/>
      <c r="L133" s="37"/>
      <c r="M133" s="35"/>
      <c r="N133" s="38"/>
      <c r="O133" s="31" t="str">
        <f t="shared" si="12"/>
        <v/>
      </c>
      <c r="P133" s="36"/>
      <c r="Q133" s="31" t="str">
        <f t="shared" si="13"/>
        <v/>
      </c>
      <c r="R133" s="37"/>
      <c r="S133" s="37"/>
      <c r="T133" s="37"/>
      <c r="U133" s="37"/>
      <c r="V133" s="35"/>
      <c r="W133" s="32" t="str">
        <f>IF(OR(D133="",O133="",O133="Informativa"),"",D133+IF(O133="Crítica",IF(OR(I133="Sí",P133="Sí"),Listas!$C$6,Listas!$C$5),IF(O133="Alta",Listas!$C$7,IF(O133="Media",Listas!$C$8,Listas!$C$9))))</f>
        <v/>
      </c>
      <c r="X133" s="31" t="str">
        <f t="shared" ca="1" si="14"/>
        <v/>
      </c>
      <c r="Y133" s="39"/>
      <c r="Z133" s="34"/>
      <c r="AA133" s="35"/>
      <c r="AB133" s="34"/>
      <c r="AC133" s="31" t="str">
        <f t="shared" si="15"/>
        <v/>
      </c>
      <c r="AD133" s="35"/>
      <c r="AE133" s="35"/>
      <c r="AF133" s="37"/>
    </row>
    <row r="134" spans="2:32" x14ac:dyDescent="0.2">
      <c r="B134" s="36"/>
      <c r="C134" s="35"/>
      <c r="D134" s="34"/>
      <c r="E134" s="35"/>
      <c r="F134" s="37"/>
      <c r="G134" s="35"/>
      <c r="H134" s="35"/>
      <c r="I134" s="36"/>
      <c r="J134" s="36"/>
      <c r="K134" s="37"/>
      <c r="L134" s="37"/>
      <c r="M134" s="35"/>
      <c r="N134" s="38"/>
      <c r="O134" s="31" t="str">
        <f t="shared" ref="O134:O165" si="16">IF(N134="","",IF(N134&gt;=9,"Crítica",IF(N134&gt;=7,"Alta",IF(N134&gt;=4,"Media",IF(N134&gt;0,"Baja","Informativa")))))</f>
        <v/>
      </c>
      <c r="P134" s="36"/>
      <c r="Q134" s="31" t="str">
        <f t="shared" ref="Q134:Q165" si="17">IF(O134="","",IF(AND(O134="Crítica",OR(I134="Sí",P134="Sí")),"1 - Inmediata",IF(OR(O134="Crítica",AND(O134="Alta",OR(I134="Sí",P134="Sí"))),"2 - Alta",IF(OR(O134="Alta",O134="Media"),"3 - Media","4 - Baja"))))</f>
        <v/>
      </c>
      <c r="R134" s="37"/>
      <c r="S134" s="37"/>
      <c r="T134" s="37"/>
      <c r="U134" s="37"/>
      <c r="V134" s="35"/>
      <c r="W134" s="32" t="str">
        <f>IF(OR(D134="",O134="",O134="Informativa"),"",D134+IF(O134="Crítica",IF(OR(I134="Sí",P134="Sí"),Listas!$C$6,Listas!$C$5),IF(O134="Alta",Listas!$C$7,IF(O134="Media",Listas!$C$8,Listas!$C$9))))</f>
        <v/>
      </c>
      <c r="X134" s="31" t="str">
        <f t="shared" ref="X134:X165" ca="1" si="18">IF(W134="","",IF(OR(V134="Remediada",V134="Falso positivo",V134="Excepción aprobada"),"",W134-TODAY()))</f>
        <v/>
      </c>
      <c r="Y134" s="39"/>
      <c r="Z134" s="34"/>
      <c r="AA134" s="35"/>
      <c r="AB134" s="34"/>
      <c r="AC134" s="31" t="str">
        <f t="shared" ref="AC134:AC165" si="19">IF(OR(AB134="",W134=""),"",IF(AB134&lt;=W134,"Sí","No"))</f>
        <v/>
      </c>
      <c r="AD134" s="35"/>
      <c r="AE134" s="35"/>
      <c r="AF134" s="37"/>
    </row>
    <row r="135" spans="2:32" x14ac:dyDescent="0.2">
      <c r="B135" s="36"/>
      <c r="C135" s="35"/>
      <c r="D135" s="34"/>
      <c r="E135" s="35"/>
      <c r="F135" s="37"/>
      <c r="G135" s="35"/>
      <c r="H135" s="35"/>
      <c r="I135" s="36"/>
      <c r="J135" s="36"/>
      <c r="K135" s="37"/>
      <c r="L135" s="37"/>
      <c r="M135" s="35"/>
      <c r="N135" s="38"/>
      <c r="O135" s="31" t="str">
        <f t="shared" si="16"/>
        <v/>
      </c>
      <c r="P135" s="36"/>
      <c r="Q135" s="31" t="str">
        <f t="shared" si="17"/>
        <v/>
      </c>
      <c r="R135" s="37"/>
      <c r="S135" s="37"/>
      <c r="T135" s="37"/>
      <c r="U135" s="37"/>
      <c r="V135" s="35"/>
      <c r="W135" s="32" t="str">
        <f>IF(OR(D135="",O135="",O135="Informativa"),"",D135+IF(O135="Crítica",IF(OR(I135="Sí",P135="Sí"),Listas!$C$6,Listas!$C$5),IF(O135="Alta",Listas!$C$7,IF(O135="Media",Listas!$C$8,Listas!$C$9))))</f>
        <v/>
      </c>
      <c r="X135" s="31" t="str">
        <f t="shared" ca="1" si="18"/>
        <v/>
      </c>
      <c r="Y135" s="39"/>
      <c r="Z135" s="34"/>
      <c r="AA135" s="35"/>
      <c r="AB135" s="34"/>
      <c r="AC135" s="31" t="str">
        <f t="shared" si="19"/>
        <v/>
      </c>
      <c r="AD135" s="35"/>
      <c r="AE135" s="35"/>
      <c r="AF135" s="37"/>
    </row>
    <row r="136" spans="2:32" x14ac:dyDescent="0.2">
      <c r="B136" s="36"/>
      <c r="C136" s="35"/>
      <c r="D136" s="34"/>
      <c r="E136" s="35"/>
      <c r="F136" s="37"/>
      <c r="G136" s="35"/>
      <c r="H136" s="35"/>
      <c r="I136" s="36"/>
      <c r="J136" s="36"/>
      <c r="K136" s="37"/>
      <c r="L136" s="37"/>
      <c r="M136" s="35"/>
      <c r="N136" s="38"/>
      <c r="O136" s="31" t="str">
        <f t="shared" si="16"/>
        <v/>
      </c>
      <c r="P136" s="36"/>
      <c r="Q136" s="31" t="str">
        <f t="shared" si="17"/>
        <v/>
      </c>
      <c r="R136" s="37"/>
      <c r="S136" s="37"/>
      <c r="T136" s="37"/>
      <c r="U136" s="37"/>
      <c r="V136" s="35"/>
      <c r="W136" s="32" t="str">
        <f>IF(OR(D136="",O136="",O136="Informativa"),"",D136+IF(O136="Crítica",IF(OR(I136="Sí",P136="Sí"),Listas!$C$6,Listas!$C$5),IF(O136="Alta",Listas!$C$7,IF(O136="Media",Listas!$C$8,Listas!$C$9))))</f>
        <v/>
      </c>
      <c r="X136" s="31" t="str">
        <f t="shared" ca="1" si="18"/>
        <v/>
      </c>
      <c r="Y136" s="39"/>
      <c r="Z136" s="34"/>
      <c r="AA136" s="35"/>
      <c r="AB136" s="34"/>
      <c r="AC136" s="31" t="str">
        <f t="shared" si="19"/>
        <v/>
      </c>
      <c r="AD136" s="35"/>
      <c r="AE136" s="35"/>
      <c r="AF136" s="37"/>
    </row>
    <row r="137" spans="2:32" x14ac:dyDescent="0.2">
      <c r="B137" s="36"/>
      <c r="C137" s="35"/>
      <c r="D137" s="34"/>
      <c r="E137" s="35"/>
      <c r="F137" s="37"/>
      <c r="G137" s="35"/>
      <c r="H137" s="35"/>
      <c r="I137" s="36"/>
      <c r="J137" s="36"/>
      <c r="K137" s="37"/>
      <c r="L137" s="37"/>
      <c r="M137" s="35"/>
      <c r="N137" s="38"/>
      <c r="O137" s="31" t="str">
        <f t="shared" si="16"/>
        <v/>
      </c>
      <c r="P137" s="36"/>
      <c r="Q137" s="31" t="str">
        <f t="shared" si="17"/>
        <v/>
      </c>
      <c r="R137" s="37"/>
      <c r="S137" s="37"/>
      <c r="T137" s="37"/>
      <c r="U137" s="37"/>
      <c r="V137" s="35"/>
      <c r="W137" s="32" t="str">
        <f>IF(OR(D137="",O137="",O137="Informativa"),"",D137+IF(O137="Crítica",IF(OR(I137="Sí",P137="Sí"),Listas!$C$6,Listas!$C$5),IF(O137="Alta",Listas!$C$7,IF(O137="Media",Listas!$C$8,Listas!$C$9))))</f>
        <v/>
      </c>
      <c r="X137" s="31" t="str">
        <f t="shared" ca="1" si="18"/>
        <v/>
      </c>
      <c r="Y137" s="39"/>
      <c r="Z137" s="34"/>
      <c r="AA137" s="35"/>
      <c r="AB137" s="34"/>
      <c r="AC137" s="31" t="str">
        <f t="shared" si="19"/>
        <v/>
      </c>
      <c r="AD137" s="35"/>
      <c r="AE137" s="35"/>
      <c r="AF137" s="37"/>
    </row>
    <row r="138" spans="2:32" x14ac:dyDescent="0.2">
      <c r="B138" s="36"/>
      <c r="C138" s="35"/>
      <c r="D138" s="34"/>
      <c r="E138" s="35"/>
      <c r="F138" s="37"/>
      <c r="G138" s="35"/>
      <c r="H138" s="35"/>
      <c r="I138" s="36"/>
      <c r="J138" s="36"/>
      <c r="K138" s="37"/>
      <c r="L138" s="37"/>
      <c r="M138" s="35"/>
      <c r="N138" s="38"/>
      <c r="O138" s="31" t="str">
        <f t="shared" si="16"/>
        <v/>
      </c>
      <c r="P138" s="36"/>
      <c r="Q138" s="31" t="str">
        <f t="shared" si="17"/>
        <v/>
      </c>
      <c r="R138" s="37"/>
      <c r="S138" s="37"/>
      <c r="T138" s="37"/>
      <c r="U138" s="37"/>
      <c r="V138" s="35"/>
      <c r="W138" s="32" t="str">
        <f>IF(OR(D138="",O138="",O138="Informativa"),"",D138+IF(O138="Crítica",IF(OR(I138="Sí",P138="Sí"),Listas!$C$6,Listas!$C$5),IF(O138="Alta",Listas!$C$7,IF(O138="Media",Listas!$C$8,Listas!$C$9))))</f>
        <v/>
      </c>
      <c r="X138" s="31" t="str">
        <f t="shared" ca="1" si="18"/>
        <v/>
      </c>
      <c r="Y138" s="39"/>
      <c r="Z138" s="34"/>
      <c r="AA138" s="35"/>
      <c r="AB138" s="34"/>
      <c r="AC138" s="31" t="str">
        <f t="shared" si="19"/>
        <v/>
      </c>
      <c r="AD138" s="35"/>
      <c r="AE138" s="35"/>
      <c r="AF138" s="37"/>
    </row>
    <row r="139" spans="2:32" x14ac:dyDescent="0.2">
      <c r="B139" s="36"/>
      <c r="C139" s="35"/>
      <c r="D139" s="34"/>
      <c r="E139" s="35"/>
      <c r="F139" s="37"/>
      <c r="G139" s="35"/>
      <c r="H139" s="35"/>
      <c r="I139" s="36"/>
      <c r="J139" s="36"/>
      <c r="K139" s="37"/>
      <c r="L139" s="37"/>
      <c r="M139" s="35"/>
      <c r="N139" s="38"/>
      <c r="O139" s="31" t="str">
        <f t="shared" si="16"/>
        <v/>
      </c>
      <c r="P139" s="36"/>
      <c r="Q139" s="31" t="str">
        <f t="shared" si="17"/>
        <v/>
      </c>
      <c r="R139" s="37"/>
      <c r="S139" s="37"/>
      <c r="T139" s="37"/>
      <c r="U139" s="37"/>
      <c r="V139" s="35"/>
      <c r="W139" s="32" t="str">
        <f>IF(OR(D139="",O139="",O139="Informativa"),"",D139+IF(O139="Crítica",IF(OR(I139="Sí",P139="Sí"),Listas!$C$6,Listas!$C$5),IF(O139="Alta",Listas!$C$7,IF(O139="Media",Listas!$C$8,Listas!$C$9))))</f>
        <v/>
      </c>
      <c r="X139" s="31" t="str">
        <f t="shared" ca="1" si="18"/>
        <v/>
      </c>
      <c r="Y139" s="39"/>
      <c r="Z139" s="34"/>
      <c r="AA139" s="35"/>
      <c r="AB139" s="34"/>
      <c r="AC139" s="31" t="str">
        <f t="shared" si="19"/>
        <v/>
      </c>
      <c r="AD139" s="35"/>
      <c r="AE139" s="35"/>
      <c r="AF139" s="37"/>
    </row>
    <row r="140" spans="2:32" x14ac:dyDescent="0.2">
      <c r="B140" s="36"/>
      <c r="C140" s="35"/>
      <c r="D140" s="34"/>
      <c r="E140" s="35"/>
      <c r="F140" s="37"/>
      <c r="G140" s="35"/>
      <c r="H140" s="35"/>
      <c r="I140" s="36"/>
      <c r="J140" s="36"/>
      <c r="K140" s="37"/>
      <c r="L140" s="37"/>
      <c r="M140" s="35"/>
      <c r="N140" s="38"/>
      <c r="O140" s="31" t="str">
        <f t="shared" si="16"/>
        <v/>
      </c>
      <c r="P140" s="36"/>
      <c r="Q140" s="31" t="str">
        <f t="shared" si="17"/>
        <v/>
      </c>
      <c r="R140" s="37"/>
      <c r="S140" s="37"/>
      <c r="T140" s="37"/>
      <c r="U140" s="37"/>
      <c r="V140" s="35"/>
      <c r="W140" s="32" t="str">
        <f>IF(OR(D140="",O140="",O140="Informativa"),"",D140+IF(O140="Crítica",IF(OR(I140="Sí",P140="Sí"),Listas!$C$6,Listas!$C$5),IF(O140="Alta",Listas!$C$7,IF(O140="Media",Listas!$C$8,Listas!$C$9))))</f>
        <v/>
      </c>
      <c r="X140" s="31" t="str">
        <f t="shared" ca="1" si="18"/>
        <v/>
      </c>
      <c r="Y140" s="39"/>
      <c r="Z140" s="34"/>
      <c r="AA140" s="35"/>
      <c r="AB140" s="34"/>
      <c r="AC140" s="31" t="str">
        <f t="shared" si="19"/>
        <v/>
      </c>
      <c r="AD140" s="35"/>
      <c r="AE140" s="35"/>
      <c r="AF140" s="37"/>
    </row>
    <row r="141" spans="2:32" x14ac:dyDescent="0.2">
      <c r="B141" s="36"/>
      <c r="C141" s="35"/>
      <c r="D141" s="34"/>
      <c r="E141" s="35"/>
      <c r="F141" s="37"/>
      <c r="G141" s="35"/>
      <c r="H141" s="35"/>
      <c r="I141" s="36"/>
      <c r="J141" s="36"/>
      <c r="K141" s="37"/>
      <c r="L141" s="37"/>
      <c r="M141" s="35"/>
      <c r="N141" s="38"/>
      <c r="O141" s="31" t="str">
        <f t="shared" si="16"/>
        <v/>
      </c>
      <c r="P141" s="36"/>
      <c r="Q141" s="31" t="str">
        <f t="shared" si="17"/>
        <v/>
      </c>
      <c r="R141" s="37"/>
      <c r="S141" s="37"/>
      <c r="T141" s="37"/>
      <c r="U141" s="37"/>
      <c r="V141" s="35"/>
      <c r="W141" s="32" t="str">
        <f>IF(OR(D141="",O141="",O141="Informativa"),"",D141+IF(O141="Crítica",IF(OR(I141="Sí",P141="Sí"),Listas!$C$6,Listas!$C$5),IF(O141="Alta",Listas!$C$7,IF(O141="Media",Listas!$C$8,Listas!$C$9))))</f>
        <v/>
      </c>
      <c r="X141" s="31" t="str">
        <f t="shared" ca="1" si="18"/>
        <v/>
      </c>
      <c r="Y141" s="39"/>
      <c r="Z141" s="34"/>
      <c r="AA141" s="35"/>
      <c r="AB141" s="34"/>
      <c r="AC141" s="31" t="str">
        <f t="shared" si="19"/>
        <v/>
      </c>
      <c r="AD141" s="35"/>
      <c r="AE141" s="35"/>
      <c r="AF141" s="37"/>
    </row>
    <row r="142" spans="2:32" x14ac:dyDescent="0.2">
      <c r="B142" s="36"/>
      <c r="C142" s="35"/>
      <c r="D142" s="34"/>
      <c r="E142" s="35"/>
      <c r="F142" s="37"/>
      <c r="G142" s="35"/>
      <c r="H142" s="35"/>
      <c r="I142" s="36"/>
      <c r="J142" s="36"/>
      <c r="K142" s="37"/>
      <c r="L142" s="37"/>
      <c r="M142" s="35"/>
      <c r="N142" s="38"/>
      <c r="O142" s="31" t="str">
        <f t="shared" si="16"/>
        <v/>
      </c>
      <c r="P142" s="36"/>
      <c r="Q142" s="31" t="str">
        <f t="shared" si="17"/>
        <v/>
      </c>
      <c r="R142" s="37"/>
      <c r="S142" s="37"/>
      <c r="T142" s="37"/>
      <c r="U142" s="37"/>
      <c r="V142" s="35"/>
      <c r="W142" s="32" t="str">
        <f>IF(OR(D142="",O142="",O142="Informativa"),"",D142+IF(O142="Crítica",IF(OR(I142="Sí",P142="Sí"),Listas!$C$6,Listas!$C$5),IF(O142="Alta",Listas!$C$7,IF(O142="Media",Listas!$C$8,Listas!$C$9))))</f>
        <v/>
      </c>
      <c r="X142" s="31" t="str">
        <f t="shared" ca="1" si="18"/>
        <v/>
      </c>
      <c r="Y142" s="39"/>
      <c r="Z142" s="34"/>
      <c r="AA142" s="35"/>
      <c r="AB142" s="34"/>
      <c r="AC142" s="31" t="str">
        <f t="shared" si="19"/>
        <v/>
      </c>
      <c r="AD142" s="35"/>
      <c r="AE142" s="35"/>
      <c r="AF142" s="37"/>
    </row>
    <row r="143" spans="2:32" x14ac:dyDescent="0.2">
      <c r="B143" s="36"/>
      <c r="C143" s="35"/>
      <c r="D143" s="34"/>
      <c r="E143" s="35"/>
      <c r="F143" s="37"/>
      <c r="G143" s="35"/>
      <c r="H143" s="35"/>
      <c r="I143" s="36"/>
      <c r="J143" s="36"/>
      <c r="K143" s="37"/>
      <c r="L143" s="37"/>
      <c r="M143" s="35"/>
      <c r="N143" s="38"/>
      <c r="O143" s="31" t="str">
        <f t="shared" si="16"/>
        <v/>
      </c>
      <c r="P143" s="36"/>
      <c r="Q143" s="31" t="str">
        <f t="shared" si="17"/>
        <v/>
      </c>
      <c r="R143" s="37"/>
      <c r="S143" s="37"/>
      <c r="T143" s="37"/>
      <c r="U143" s="37"/>
      <c r="V143" s="35"/>
      <c r="W143" s="32" t="str">
        <f>IF(OR(D143="",O143="",O143="Informativa"),"",D143+IF(O143="Crítica",IF(OR(I143="Sí",P143="Sí"),Listas!$C$6,Listas!$C$5),IF(O143="Alta",Listas!$C$7,IF(O143="Media",Listas!$C$8,Listas!$C$9))))</f>
        <v/>
      </c>
      <c r="X143" s="31" t="str">
        <f t="shared" ca="1" si="18"/>
        <v/>
      </c>
      <c r="Y143" s="39"/>
      <c r="Z143" s="34"/>
      <c r="AA143" s="35"/>
      <c r="AB143" s="34"/>
      <c r="AC143" s="31" t="str">
        <f t="shared" si="19"/>
        <v/>
      </c>
      <c r="AD143" s="35"/>
      <c r="AE143" s="35"/>
      <c r="AF143" s="37"/>
    </row>
    <row r="144" spans="2:32" x14ac:dyDescent="0.2">
      <c r="B144" s="36"/>
      <c r="C144" s="35"/>
      <c r="D144" s="34"/>
      <c r="E144" s="35"/>
      <c r="F144" s="37"/>
      <c r="G144" s="35"/>
      <c r="H144" s="35"/>
      <c r="I144" s="36"/>
      <c r="J144" s="36"/>
      <c r="K144" s="37"/>
      <c r="L144" s="37"/>
      <c r="M144" s="35"/>
      <c r="N144" s="38"/>
      <c r="O144" s="31" t="str">
        <f t="shared" si="16"/>
        <v/>
      </c>
      <c r="P144" s="36"/>
      <c r="Q144" s="31" t="str">
        <f t="shared" si="17"/>
        <v/>
      </c>
      <c r="R144" s="37"/>
      <c r="S144" s="37"/>
      <c r="T144" s="37"/>
      <c r="U144" s="37"/>
      <c r="V144" s="35"/>
      <c r="W144" s="32" t="str">
        <f>IF(OR(D144="",O144="",O144="Informativa"),"",D144+IF(O144="Crítica",IF(OR(I144="Sí",P144="Sí"),Listas!$C$6,Listas!$C$5),IF(O144="Alta",Listas!$C$7,IF(O144="Media",Listas!$C$8,Listas!$C$9))))</f>
        <v/>
      </c>
      <c r="X144" s="31" t="str">
        <f t="shared" ca="1" si="18"/>
        <v/>
      </c>
      <c r="Y144" s="39"/>
      <c r="Z144" s="34"/>
      <c r="AA144" s="35"/>
      <c r="AB144" s="34"/>
      <c r="AC144" s="31" t="str">
        <f t="shared" si="19"/>
        <v/>
      </c>
      <c r="AD144" s="35"/>
      <c r="AE144" s="35"/>
      <c r="AF144" s="37"/>
    </row>
    <row r="145" spans="2:32" x14ac:dyDescent="0.2">
      <c r="B145" s="36"/>
      <c r="C145" s="35"/>
      <c r="D145" s="34"/>
      <c r="E145" s="35"/>
      <c r="F145" s="37"/>
      <c r="G145" s="35"/>
      <c r="H145" s="35"/>
      <c r="I145" s="36"/>
      <c r="J145" s="36"/>
      <c r="K145" s="37"/>
      <c r="L145" s="37"/>
      <c r="M145" s="35"/>
      <c r="N145" s="38"/>
      <c r="O145" s="31" t="str">
        <f t="shared" si="16"/>
        <v/>
      </c>
      <c r="P145" s="36"/>
      <c r="Q145" s="31" t="str">
        <f t="shared" si="17"/>
        <v/>
      </c>
      <c r="R145" s="37"/>
      <c r="S145" s="37"/>
      <c r="T145" s="37"/>
      <c r="U145" s="37"/>
      <c r="V145" s="35"/>
      <c r="W145" s="32" t="str">
        <f>IF(OR(D145="",O145="",O145="Informativa"),"",D145+IF(O145="Crítica",IF(OR(I145="Sí",P145="Sí"),Listas!$C$6,Listas!$C$5),IF(O145="Alta",Listas!$C$7,IF(O145="Media",Listas!$C$8,Listas!$C$9))))</f>
        <v/>
      </c>
      <c r="X145" s="31" t="str">
        <f t="shared" ca="1" si="18"/>
        <v/>
      </c>
      <c r="Y145" s="39"/>
      <c r="Z145" s="34"/>
      <c r="AA145" s="35"/>
      <c r="AB145" s="34"/>
      <c r="AC145" s="31" t="str">
        <f t="shared" si="19"/>
        <v/>
      </c>
      <c r="AD145" s="35"/>
      <c r="AE145" s="35"/>
      <c r="AF145" s="37"/>
    </row>
    <row r="146" spans="2:32" x14ac:dyDescent="0.2">
      <c r="B146" s="36"/>
      <c r="C146" s="35"/>
      <c r="D146" s="34"/>
      <c r="E146" s="35"/>
      <c r="F146" s="37"/>
      <c r="G146" s="35"/>
      <c r="H146" s="35"/>
      <c r="I146" s="36"/>
      <c r="J146" s="36"/>
      <c r="K146" s="37"/>
      <c r="L146" s="37"/>
      <c r="M146" s="35"/>
      <c r="N146" s="38"/>
      <c r="O146" s="31" t="str">
        <f t="shared" si="16"/>
        <v/>
      </c>
      <c r="P146" s="36"/>
      <c r="Q146" s="31" t="str">
        <f t="shared" si="17"/>
        <v/>
      </c>
      <c r="R146" s="37"/>
      <c r="S146" s="37"/>
      <c r="T146" s="37"/>
      <c r="U146" s="37"/>
      <c r="V146" s="35"/>
      <c r="W146" s="32" t="str">
        <f>IF(OR(D146="",O146="",O146="Informativa"),"",D146+IF(O146="Crítica",IF(OR(I146="Sí",P146="Sí"),Listas!$C$6,Listas!$C$5),IF(O146="Alta",Listas!$C$7,IF(O146="Media",Listas!$C$8,Listas!$C$9))))</f>
        <v/>
      </c>
      <c r="X146" s="31" t="str">
        <f t="shared" ca="1" si="18"/>
        <v/>
      </c>
      <c r="Y146" s="39"/>
      <c r="Z146" s="34"/>
      <c r="AA146" s="35"/>
      <c r="AB146" s="34"/>
      <c r="AC146" s="31" t="str">
        <f t="shared" si="19"/>
        <v/>
      </c>
      <c r="AD146" s="35"/>
      <c r="AE146" s="35"/>
      <c r="AF146" s="37"/>
    </row>
    <row r="147" spans="2:32" x14ac:dyDescent="0.2">
      <c r="B147" s="36"/>
      <c r="C147" s="35"/>
      <c r="D147" s="34"/>
      <c r="E147" s="35"/>
      <c r="F147" s="37"/>
      <c r="G147" s="35"/>
      <c r="H147" s="35"/>
      <c r="I147" s="36"/>
      <c r="J147" s="36"/>
      <c r="K147" s="37"/>
      <c r="L147" s="37"/>
      <c r="M147" s="35"/>
      <c r="N147" s="38"/>
      <c r="O147" s="31" t="str">
        <f t="shared" si="16"/>
        <v/>
      </c>
      <c r="P147" s="36"/>
      <c r="Q147" s="31" t="str">
        <f t="shared" si="17"/>
        <v/>
      </c>
      <c r="R147" s="37"/>
      <c r="S147" s="37"/>
      <c r="T147" s="37"/>
      <c r="U147" s="37"/>
      <c r="V147" s="35"/>
      <c r="W147" s="32" t="str">
        <f>IF(OR(D147="",O147="",O147="Informativa"),"",D147+IF(O147="Crítica",IF(OR(I147="Sí",P147="Sí"),Listas!$C$6,Listas!$C$5),IF(O147="Alta",Listas!$C$7,IF(O147="Media",Listas!$C$8,Listas!$C$9))))</f>
        <v/>
      </c>
      <c r="X147" s="31" t="str">
        <f t="shared" ca="1" si="18"/>
        <v/>
      </c>
      <c r="Y147" s="39"/>
      <c r="Z147" s="34"/>
      <c r="AA147" s="35"/>
      <c r="AB147" s="34"/>
      <c r="AC147" s="31" t="str">
        <f t="shared" si="19"/>
        <v/>
      </c>
      <c r="AD147" s="35"/>
      <c r="AE147" s="35"/>
      <c r="AF147" s="37"/>
    </row>
    <row r="148" spans="2:32" x14ac:dyDescent="0.2">
      <c r="B148" s="36"/>
      <c r="C148" s="35"/>
      <c r="D148" s="34"/>
      <c r="E148" s="35"/>
      <c r="F148" s="37"/>
      <c r="G148" s="35"/>
      <c r="H148" s="35"/>
      <c r="I148" s="36"/>
      <c r="J148" s="36"/>
      <c r="K148" s="37"/>
      <c r="L148" s="37"/>
      <c r="M148" s="35"/>
      <c r="N148" s="38"/>
      <c r="O148" s="31" t="str">
        <f t="shared" si="16"/>
        <v/>
      </c>
      <c r="P148" s="36"/>
      <c r="Q148" s="31" t="str">
        <f t="shared" si="17"/>
        <v/>
      </c>
      <c r="R148" s="37"/>
      <c r="S148" s="37"/>
      <c r="T148" s="37"/>
      <c r="U148" s="37"/>
      <c r="V148" s="35"/>
      <c r="W148" s="32" t="str">
        <f>IF(OR(D148="",O148="",O148="Informativa"),"",D148+IF(O148="Crítica",IF(OR(I148="Sí",P148="Sí"),Listas!$C$6,Listas!$C$5),IF(O148="Alta",Listas!$C$7,IF(O148="Media",Listas!$C$8,Listas!$C$9))))</f>
        <v/>
      </c>
      <c r="X148" s="31" t="str">
        <f t="shared" ca="1" si="18"/>
        <v/>
      </c>
      <c r="Y148" s="39"/>
      <c r="Z148" s="34"/>
      <c r="AA148" s="35"/>
      <c r="AB148" s="34"/>
      <c r="AC148" s="31" t="str">
        <f t="shared" si="19"/>
        <v/>
      </c>
      <c r="AD148" s="35"/>
      <c r="AE148" s="35"/>
      <c r="AF148" s="37"/>
    </row>
    <row r="149" spans="2:32" x14ac:dyDescent="0.2">
      <c r="B149" s="36"/>
      <c r="C149" s="35"/>
      <c r="D149" s="34"/>
      <c r="E149" s="35"/>
      <c r="F149" s="37"/>
      <c r="G149" s="35"/>
      <c r="H149" s="35"/>
      <c r="I149" s="36"/>
      <c r="J149" s="36"/>
      <c r="K149" s="37"/>
      <c r="L149" s="37"/>
      <c r="M149" s="35"/>
      <c r="N149" s="38"/>
      <c r="O149" s="31" t="str">
        <f t="shared" si="16"/>
        <v/>
      </c>
      <c r="P149" s="36"/>
      <c r="Q149" s="31" t="str">
        <f t="shared" si="17"/>
        <v/>
      </c>
      <c r="R149" s="37"/>
      <c r="S149" s="37"/>
      <c r="T149" s="37"/>
      <c r="U149" s="37"/>
      <c r="V149" s="35"/>
      <c r="W149" s="32" t="str">
        <f>IF(OR(D149="",O149="",O149="Informativa"),"",D149+IF(O149="Crítica",IF(OR(I149="Sí",P149="Sí"),Listas!$C$6,Listas!$C$5),IF(O149="Alta",Listas!$C$7,IF(O149="Media",Listas!$C$8,Listas!$C$9))))</f>
        <v/>
      </c>
      <c r="X149" s="31" t="str">
        <f t="shared" ca="1" si="18"/>
        <v/>
      </c>
      <c r="Y149" s="39"/>
      <c r="Z149" s="34"/>
      <c r="AA149" s="35"/>
      <c r="AB149" s="34"/>
      <c r="AC149" s="31" t="str">
        <f t="shared" si="19"/>
        <v/>
      </c>
      <c r="AD149" s="35"/>
      <c r="AE149" s="35"/>
      <c r="AF149" s="37"/>
    </row>
    <row r="150" spans="2:32" x14ac:dyDescent="0.2">
      <c r="B150" s="36"/>
      <c r="C150" s="35"/>
      <c r="D150" s="34"/>
      <c r="E150" s="35"/>
      <c r="F150" s="37"/>
      <c r="G150" s="35"/>
      <c r="H150" s="35"/>
      <c r="I150" s="36"/>
      <c r="J150" s="36"/>
      <c r="K150" s="37"/>
      <c r="L150" s="37"/>
      <c r="M150" s="35"/>
      <c r="N150" s="38"/>
      <c r="O150" s="31" t="str">
        <f t="shared" si="16"/>
        <v/>
      </c>
      <c r="P150" s="36"/>
      <c r="Q150" s="31" t="str">
        <f t="shared" si="17"/>
        <v/>
      </c>
      <c r="R150" s="37"/>
      <c r="S150" s="37"/>
      <c r="T150" s="37"/>
      <c r="U150" s="37"/>
      <c r="V150" s="35"/>
      <c r="W150" s="32" t="str">
        <f>IF(OR(D150="",O150="",O150="Informativa"),"",D150+IF(O150="Crítica",IF(OR(I150="Sí",P150="Sí"),Listas!$C$6,Listas!$C$5),IF(O150="Alta",Listas!$C$7,IF(O150="Media",Listas!$C$8,Listas!$C$9))))</f>
        <v/>
      </c>
      <c r="X150" s="31" t="str">
        <f t="shared" ca="1" si="18"/>
        <v/>
      </c>
      <c r="Y150" s="39"/>
      <c r="Z150" s="34"/>
      <c r="AA150" s="35"/>
      <c r="AB150" s="34"/>
      <c r="AC150" s="31" t="str">
        <f t="shared" si="19"/>
        <v/>
      </c>
      <c r="AD150" s="35"/>
      <c r="AE150" s="35"/>
      <c r="AF150" s="37"/>
    </row>
    <row r="151" spans="2:32" x14ac:dyDescent="0.2">
      <c r="B151" s="36"/>
      <c r="C151" s="35"/>
      <c r="D151" s="34"/>
      <c r="E151" s="35"/>
      <c r="F151" s="37"/>
      <c r="G151" s="35"/>
      <c r="H151" s="35"/>
      <c r="I151" s="36"/>
      <c r="J151" s="36"/>
      <c r="K151" s="37"/>
      <c r="L151" s="37"/>
      <c r="M151" s="35"/>
      <c r="N151" s="38"/>
      <c r="O151" s="31" t="str">
        <f t="shared" si="16"/>
        <v/>
      </c>
      <c r="P151" s="36"/>
      <c r="Q151" s="31" t="str">
        <f t="shared" si="17"/>
        <v/>
      </c>
      <c r="R151" s="37"/>
      <c r="S151" s="37"/>
      <c r="T151" s="37"/>
      <c r="U151" s="37"/>
      <c r="V151" s="35"/>
      <c r="W151" s="32" t="str">
        <f>IF(OR(D151="",O151="",O151="Informativa"),"",D151+IF(O151="Crítica",IF(OR(I151="Sí",P151="Sí"),Listas!$C$6,Listas!$C$5),IF(O151="Alta",Listas!$C$7,IF(O151="Media",Listas!$C$8,Listas!$C$9))))</f>
        <v/>
      </c>
      <c r="X151" s="31" t="str">
        <f t="shared" ca="1" si="18"/>
        <v/>
      </c>
      <c r="Y151" s="39"/>
      <c r="Z151" s="34"/>
      <c r="AA151" s="35"/>
      <c r="AB151" s="34"/>
      <c r="AC151" s="31" t="str">
        <f t="shared" si="19"/>
        <v/>
      </c>
      <c r="AD151" s="35"/>
      <c r="AE151" s="35"/>
      <c r="AF151" s="37"/>
    </row>
    <row r="152" spans="2:32" x14ac:dyDescent="0.2">
      <c r="B152" s="36"/>
      <c r="C152" s="35"/>
      <c r="D152" s="34"/>
      <c r="E152" s="35"/>
      <c r="F152" s="37"/>
      <c r="G152" s="35"/>
      <c r="H152" s="35"/>
      <c r="I152" s="36"/>
      <c r="J152" s="36"/>
      <c r="K152" s="37"/>
      <c r="L152" s="37"/>
      <c r="M152" s="35"/>
      <c r="N152" s="38"/>
      <c r="O152" s="31" t="str">
        <f t="shared" si="16"/>
        <v/>
      </c>
      <c r="P152" s="36"/>
      <c r="Q152" s="31" t="str">
        <f t="shared" si="17"/>
        <v/>
      </c>
      <c r="R152" s="37"/>
      <c r="S152" s="37"/>
      <c r="T152" s="37"/>
      <c r="U152" s="37"/>
      <c r="V152" s="35"/>
      <c r="W152" s="32" t="str">
        <f>IF(OR(D152="",O152="",O152="Informativa"),"",D152+IF(O152="Crítica",IF(OR(I152="Sí",P152="Sí"),Listas!$C$6,Listas!$C$5),IF(O152="Alta",Listas!$C$7,IF(O152="Media",Listas!$C$8,Listas!$C$9))))</f>
        <v/>
      </c>
      <c r="X152" s="31" t="str">
        <f t="shared" ca="1" si="18"/>
        <v/>
      </c>
      <c r="Y152" s="39"/>
      <c r="Z152" s="34"/>
      <c r="AA152" s="35"/>
      <c r="AB152" s="34"/>
      <c r="AC152" s="31" t="str">
        <f t="shared" si="19"/>
        <v/>
      </c>
      <c r="AD152" s="35"/>
      <c r="AE152" s="35"/>
      <c r="AF152" s="37"/>
    </row>
    <row r="153" spans="2:32" x14ac:dyDescent="0.2">
      <c r="B153" s="36"/>
      <c r="C153" s="35"/>
      <c r="D153" s="34"/>
      <c r="E153" s="35"/>
      <c r="F153" s="37"/>
      <c r="G153" s="35"/>
      <c r="H153" s="35"/>
      <c r="I153" s="36"/>
      <c r="J153" s="36"/>
      <c r="K153" s="37"/>
      <c r="L153" s="37"/>
      <c r="M153" s="35"/>
      <c r="N153" s="38"/>
      <c r="O153" s="31" t="str">
        <f t="shared" si="16"/>
        <v/>
      </c>
      <c r="P153" s="36"/>
      <c r="Q153" s="31" t="str">
        <f t="shared" si="17"/>
        <v/>
      </c>
      <c r="R153" s="37"/>
      <c r="S153" s="37"/>
      <c r="T153" s="37"/>
      <c r="U153" s="37"/>
      <c r="V153" s="35"/>
      <c r="W153" s="32" t="str">
        <f>IF(OR(D153="",O153="",O153="Informativa"),"",D153+IF(O153="Crítica",IF(OR(I153="Sí",P153="Sí"),Listas!$C$6,Listas!$C$5),IF(O153="Alta",Listas!$C$7,IF(O153="Media",Listas!$C$8,Listas!$C$9))))</f>
        <v/>
      </c>
      <c r="X153" s="31" t="str">
        <f t="shared" ca="1" si="18"/>
        <v/>
      </c>
      <c r="Y153" s="39"/>
      <c r="Z153" s="34"/>
      <c r="AA153" s="35"/>
      <c r="AB153" s="34"/>
      <c r="AC153" s="31" t="str">
        <f t="shared" si="19"/>
        <v/>
      </c>
      <c r="AD153" s="35"/>
      <c r="AE153" s="35"/>
      <c r="AF153" s="37"/>
    </row>
    <row r="154" spans="2:32" x14ac:dyDescent="0.2">
      <c r="B154" s="36"/>
      <c r="C154" s="35"/>
      <c r="D154" s="34"/>
      <c r="E154" s="35"/>
      <c r="F154" s="37"/>
      <c r="G154" s="35"/>
      <c r="H154" s="35"/>
      <c r="I154" s="36"/>
      <c r="J154" s="36"/>
      <c r="K154" s="37"/>
      <c r="L154" s="37"/>
      <c r="M154" s="35"/>
      <c r="N154" s="38"/>
      <c r="O154" s="31" t="str">
        <f t="shared" si="16"/>
        <v/>
      </c>
      <c r="P154" s="36"/>
      <c r="Q154" s="31" t="str">
        <f t="shared" si="17"/>
        <v/>
      </c>
      <c r="R154" s="37"/>
      <c r="S154" s="37"/>
      <c r="T154" s="37"/>
      <c r="U154" s="37"/>
      <c r="V154" s="35"/>
      <c r="W154" s="32" t="str">
        <f>IF(OR(D154="",O154="",O154="Informativa"),"",D154+IF(O154="Crítica",IF(OR(I154="Sí",P154="Sí"),Listas!$C$6,Listas!$C$5),IF(O154="Alta",Listas!$C$7,IF(O154="Media",Listas!$C$8,Listas!$C$9))))</f>
        <v/>
      </c>
      <c r="X154" s="31" t="str">
        <f t="shared" ca="1" si="18"/>
        <v/>
      </c>
      <c r="Y154" s="39"/>
      <c r="Z154" s="34"/>
      <c r="AA154" s="35"/>
      <c r="AB154" s="34"/>
      <c r="AC154" s="31" t="str">
        <f t="shared" si="19"/>
        <v/>
      </c>
      <c r="AD154" s="35"/>
      <c r="AE154" s="35"/>
      <c r="AF154" s="37"/>
    </row>
    <row r="155" spans="2:32" x14ac:dyDescent="0.2">
      <c r="B155" s="36"/>
      <c r="C155" s="35"/>
      <c r="D155" s="34"/>
      <c r="E155" s="35"/>
      <c r="F155" s="37"/>
      <c r="G155" s="35"/>
      <c r="H155" s="35"/>
      <c r="I155" s="36"/>
      <c r="J155" s="36"/>
      <c r="K155" s="37"/>
      <c r="L155" s="37"/>
      <c r="M155" s="35"/>
      <c r="N155" s="38"/>
      <c r="O155" s="31" t="str">
        <f t="shared" si="16"/>
        <v/>
      </c>
      <c r="P155" s="36"/>
      <c r="Q155" s="31" t="str">
        <f t="shared" si="17"/>
        <v/>
      </c>
      <c r="R155" s="37"/>
      <c r="S155" s="37"/>
      <c r="T155" s="37"/>
      <c r="U155" s="37"/>
      <c r="V155" s="35"/>
      <c r="W155" s="32" t="str">
        <f>IF(OR(D155="",O155="",O155="Informativa"),"",D155+IF(O155="Crítica",IF(OR(I155="Sí",P155="Sí"),Listas!$C$6,Listas!$C$5),IF(O155="Alta",Listas!$C$7,IF(O155="Media",Listas!$C$8,Listas!$C$9))))</f>
        <v/>
      </c>
      <c r="X155" s="31" t="str">
        <f t="shared" ca="1" si="18"/>
        <v/>
      </c>
      <c r="Y155" s="39"/>
      <c r="Z155" s="34"/>
      <c r="AA155" s="35"/>
      <c r="AB155" s="34"/>
      <c r="AC155" s="31" t="str">
        <f t="shared" si="19"/>
        <v/>
      </c>
      <c r="AD155" s="35"/>
      <c r="AE155" s="35"/>
      <c r="AF155" s="37"/>
    </row>
    <row r="156" spans="2:32" x14ac:dyDescent="0.2">
      <c r="B156" s="36"/>
      <c r="C156" s="35"/>
      <c r="D156" s="34"/>
      <c r="E156" s="35"/>
      <c r="F156" s="37"/>
      <c r="G156" s="35"/>
      <c r="H156" s="35"/>
      <c r="I156" s="36"/>
      <c r="J156" s="36"/>
      <c r="K156" s="37"/>
      <c r="L156" s="37"/>
      <c r="M156" s="35"/>
      <c r="N156" s="38"/>
      <c r="O156" s="31" t="str">
        <f t="shared" si="16"/>
        <v/>
      </c>
      <c r="P156" s="36"/>
      <c r="Q156" s="31" t="str">
        <f t="shared" si="17"/>
        <v/>
      </c>
      <c r="R156" s="37"/>
      <c r="S156" s="37"/>
      <c r="T156" s="37"/>
      <c r="U156" s="37"/>
      <c r="V156" s="35"/>
      <c r="W156" s="32" t="str">
        <f>IF(OR(D156="",O156="",O156="Informativa"),"",D156+IF(O156="Crítica",IF(OR(I156="Sí",P156="Sí"),Listas!$C$6,Listas!$C$5),IF(O156="Alta",Listas!$C$7,IF(O156="Media",Listas!$C$8,Listas!$C$9))))</f>
        <v/>
      </c>
      <c r="X156" s="31" t="str">
        <f t="shared" ca="1" si="18"/>
        <v/>
      </c>
      <c r="Y156" s="39"/>
      <c r="Z156" s="34"/>
      <c r="AA156" s="35"/>
      <c r="AB156" s="34"/>
      <c r="AC156" s="31" t="str">
        <f t="shared" si="19"/>
        <v/>
      </c>
      <c r="AD156" s="35"/>
      <c r="AE156" s="35"/>
      <c r="AF156" s="37"/>
    </row>
    <row r="157" spans="2:32" x14ac:dyDescent="0.2">
      <c r="B157" s="36"/>
      <c r="C157" s="35"/>
      <c r="D157" s="34"/>
      <c r="E157" s="35"/>
      <c r="F157" s="37"/>
      <c r="G157" s="35"/>
      <c r="H157" s="35"/>
      <c r="I157" s="36"/>
      <c r="J157" s="36"/>
      <c r="K157" s="37"/>
      <c r="L157" s="37"/>
      <c r="M157" s="35"/>
      <c r="N157" s="38"/>
      <c r="O157" s="31" t="str">
        <f t="shared" si="16"/>
        <v/>
      </c>
      <c r="P157" s="36"/>
      <c r="Q157" s="31" t="str">
        <f t="shared" si="17"/>
        <v/>
      </c>
      <c r="R157" s="37"/>
      <c r="S157" s="37"/>
      <c r="T157" s="37"/>
      <c r="U157" s="37"/>
      <c r="V157" s="35"/>
      <c r="W157" s="32" t="str">
        <f>IF(OR(D157="",O157="",O157="Informativa"),"",D157+IF(O157="Crítica",IF(OR(I157="Sí",P157="Sí"),Listas!$C$6,Listas!$C$5),IF(O157="Alta",Listas!$C$7,IF(O157="Media",Listas!$C$8,Listas!$C$9))))</f>
        <v/>
      </c>
      <c r="X157" s="31" t="str">
        <f t="shared" ca="1" si="18"/>
        <v/>
      </c>
      <c r="Y157" s="39"/>
      <c r="Z157" s="34"/>
      <c r="AA157" s="35"/>
      <c r="AB157" s="34"/>
      <c r="AC157" s="31" t="str">
        <f t="shared" si="19"/>
        <v/>
      </c>
      <c r="AD157" s="35"/>
      <c r="AE157" s="35"/>
      <c r="AF157" s="37"/>
    </row>
    <row r="158" spans="2:32" x14ac:dyDescent="0.2">
      <c r="B158" s="36"/>
      <c r="C158" s="35"/>
      <c r="D158" s="34"/>
      <c r="E158" s="35"/>
      <c r="F158" s="37"/>
      <c r="G158" s="35"/>
      <c r="H158" s="35"/>
      <c r="I158" s="36"/>
      <c r="J158" s="36"/>
      <c r="K158" s="37"/>
      <c r="L158" s="37"/>
      <c r="M158" s="35"/>
      <c r="N158" s="38"/>
      <c r="O158" s="31" t="str">
        <f t="shared" si="16"/>
        <v/>
      </c>
      <c r="P158" s="36"/>
      <c r="Q158" s="31" t="str">
        <f t="shared" si="17"/>
        <v/>
      </c>
      <c r="R158" s="37"/>
      <c r="S158" s="37"/>
      <c r="T158" s="37"/>
      <c r="U158" s="37"/>
      <c r="V158" s="35"/>
      <c r="W158" s="32" t="str">
        <f>IF(OR(D158="",O158="",O158="Informativa"),"",D158+IF(O158="Crítica",IF(OR(I158="Sí",P158="Sí"),Listas!$C$6,Listas!$C$5),IF(O158="Alta",Listas!$C$7,IF(O158="Media",Listas!$C$8,Listas!$C$9))))</f>
        <v/>
      </c>
      <c r="X158" s="31" t="str">
        <f t="shared" ca="1" si="18"/>
        <v/>
      </c>
      <c r="Y158" s="39"/>
      <c r="Z158" s="34"/>
      <c r="AA158" s="35"/>
      <c r="AB158" s="34"/>
      <c r="AC158" s="31" t="str">
        <f t="shared" si="19"/>
        <v/>
      </c>
      <c r="AD158" s="35"/>
      <c r="AE158" s="35"/>
      <c r="AF158" s="37"/>
    </row>
    <row r="159" spans="2:32" x14ac:dyDescent="0.2">
      <c r="B159" s="36"/>
      <c r="C159" s="35"/>
      <c r="D159" s="34"/>
      <c r="E159" s="35"/>
      <c r="F159" s="37"/>
      <c r="G159" s="35"/>
      <c r="H159" s="35"/>
      <c r="I159" s="36"/>
      <c r="J159" s="36"/>
      <c r="K159" s="37"/>
      <c r="L159" s="37"/>
      <c r="M159" s="35"/>
      <c r="N159" s="38"/>
      <c r="O159" s="31" t="str">
        <f t="shared" si="16"/>
        <v/>
      </c>
      <c r="P159" s="36"/>
      <c r="Q159" s="31" t="str">
        <f t="shared" si="17"/>
        <v/>
      </c>
      <c r="R159" s="37"/>
      <c r="S159" s="37"/>
      <c r="T159" s="37"/>
      <c r="U159" s="37"/>
      <c r="V159" s="35"/>
      <c r="W159" s="32" t="str">
        <f>IF(OR(D159="",O159="",O159="Informativa"),"",D159+IF(O159="Crítica",IF(OR(I159="Sí",P159="Sí"),Listas!$C$6,Listas!$C$5),IF(O159="Alta",Listas!$C$7,IF(O159="Media",Listas!$C$8,Listas!$C$9))))</f>
        <v/>
      </c>
      <c r="X159" s="31" t="str">
        <f t="shared" ca="1" si="18"/>
        <v/>
      </c>
      <c r="Y159" s="39"/>
      <c r="Z159" s="34"/>
      <c r="AA159" s="35"/>
      <c r="AB159" s="34"/>
      <c r="AC159" s="31" t="str">
        <f t="shared" si="19"/>
        <v/>
      </c>
      <c r="AD159" s="35"/>
      <c r="AE159" s="35"/>
      <c r="AF159" s="37"/>
    </row>
    <row r="160" spans="2:32" x14ac:dyDescent="0.2">
      <c r="B160" s="36"/>
      <c r="C160" s="35"/>
      <c r="D160" s="34"/>
      <c r="E160" s="35"/>
      <c r="F160" s="37"/>
      <c r="G160" s="35"/>
      <c r="H160" s="35"/>
      <c r="I160" s="36"/>
      <c r="J160" s="36"/>
      <c r="K160" s="37"/>
      <c r="L160" s="37"/>
      <c r="M160" s="35"/>
      <c r="N160" s="38"/>
      <c r="O160" s="31" t="str">
        <f t="shared" si="16"/>
        <v/>
      </c>
      <c r="P160" s="36"/>
      <c r="Q160" s="31" t="str">
        <f t="shared" si="17"/>
        <v/>
      </c>
      <c r="R160" s="37"/>
      <c r="S160" s="37"/>
      <c r="T160" s="37"/>
      <c r="U160" s="37"/>
      <c r="V160" s="35"/>
      <c r="W160" s="32" t="str">
        <f>IF(OR(D160="",O160="",O160="Informativa"),"",D160+IF(O160="Crítica",IF(OR(I160="Sí",P160="Sí"),Listas!$C$6,Listas!$C$5),IF(O160="Alta",Listas!$C$7,IF(O160="Media",Listas!$C$8,Listas!$C$9))))</f>
        <v/>
      </c>
      <c r="X160" s="31" t="str">
        <f t="shared" ca="1" si="18"/>
        <v/>
      </c>
      <c r="Y160" s="39"/>
      <c r="Z160" s="34"/>
      <c r="AA160" s="35"/>
      <c r="AB160" s="34"/>
      <c r="AC160" s="31" t="str">
        <f t="shared" si="19"/>
        <v/>
      </c>
      <c r="AD160" s="35"/>
      <c r="AE160" s="35"/>
      <c r="AF160" s="37"/>
    </row>
    <row r="161" spans="2:32" x14ac:dyDescent="0.2">
      <c r="B161" s="36"/>
      <c r="C161" s="35"/>
      <c r="D161" s="34"/>
      <c r="E161" s="35"/>
      <c r="F161" s="37"/>
      <c r="G161" s="35"/>
      <c r="H161" s="35"/>
      <c r="I161" s="36"/>
      <c r="J161" s="36"/>
      <c r="K161" s="37"/>
      <c r="L161" s="37"/>
      <c r="M161" s="35"/>
      <c r="N161" s="38"/>
      <c r="O161" s="31" t="str">
        <f t="shared" si="16"/>
        <v/>
      </c>
      <c r="P161" s="36"/>
      <c r="Q161" s="31" t="str">
        <f t="shared" si="17"/>
        <v/>
      </c>
      <c r="R161" s="37"/>
      <c r="S161" s="37"/>
      <c r="T161" s="37"/>
      <c r="U161" s="37"/>
      <c r="V161" s="35"/>
      <c r="W161" s="32" t="str">
        <f>IF(OR(D161="",O161="",O161="Informativa"),"",D161+IF(O161="Crítica",IF(OR(I161="Sí",P161="Sí"),Listas!$C$6,Listas!$C$5),IF(O161="Alta",Listas!$C$7,IF(O161="Media",Listas!$C$8,Listas!$C$9))))</f>
        <v/>
      </c>
      <c r="X161" s="31" t="str">
        <f t="shared" ca="1" si="18"/>
        <v/>
      </c>
      <c r="Y161" s="39"/>
      <c r="Z161" s="34"/>
      <c r="AA161" s="35"/>
      <c r="AB161" s="34"/>
      <c r="AC161" s="31" t="str">
        <f t="shared" si="19"/>
        <v/>
      </c>
      <c r="AD161" s="35"/>
      <c r="AE161" s="35"/>
      <c r="AF161" s="37"/>
    </row>
    <row r="162" spans="2:32" x14ac:dyDescent="0.2">
      <c r="B162" s="36"/>
      <c r="C162" s="35"/>
      <c r="D162" s="34"/>
      <c r="E162" s="35"/>
      <c r="F162" s="37"/>
      <c r="G162" s="35"/>
      <c r="H162" s="35"/>
      <c r="I162" s="36"/>
      <c r="J162" s="36"/>
      <c r="K162" s="37"/>
      <c r="L162" s="37"/>
      <c r="M162" s="35"/>
      <c r="N162" s="38"/>
      <c r="O162" s="31" t="str">
        <f t="shared" si="16"/>
        <v/>
      </c>
      <c r="P162" s="36"/>
      <c r="Q162" s="31" t="str">
        <f t="shared" si="17"/>
        <v/>
      </c>
      <c r="R162" s="37"/>
      <c r="S162" s="37"/>
      <c r="T162" s="37"/>
      <c r="U162" s="37"/>
      <c r="V162" s="35"/>
      <c r="W162" s="32" t="str">
        <f>IF(OR(D162="",O162="",O162="Informativa"),"",D162+IF(O162="Crítica",IF(OR(I162="Sí",P162="Sí"),Listas!$C$6,Listas!$C$5),IF(O162="Alta",Listas!$C$7,IF(O162="Media",Listas!$C$8,Listas!$C$9))))</f>
        <v/>
      </c>
      <c r="X162" s="31" t="str">
        <f t="shared" ca="1" si="18"/>
        <v/>
      </c>
      <c r="Y162" s="39"/>
      <c r="Z162" s="34"/>
      <c r="AA162" s="35"/>
      <c r="AB162" s="34"/>
      <c r="AC162" s="31" t="str">
        <f t="shared" si="19"/>
        <v/>
      </c>
      <c r="AD162" s="35"/>
      <c r="AE162" s="35"/>
      <c r="AF162" s="37"/>
    </row>
    <row r="163" spans="2:32" x14ac:dyDescent="0.2">
      <c r="B163" s="36"/>
      <c r="C163" s="35"/>
      <c r="D163" s="34"/>
      <c r="E163" s="35"/>
      <c r="F163" s="37"/>
      <c r="G163" s="35"/>
      <c r="H163" s="35"/>
      <c r="I163" s="36"/>
      <c r="J163" s="36"/>
      <c r="K163" s="37"/>
      <c r="L163" s="37"/>
      <c r="M163" s="35"/>
      <c r="N163" s="38"/>
      <c r="O163" s="31" t="str">
        <f t="shared" si="16"/>
        <v/>
      </c>
      <c r="P163" s="36"/>
      <c r="Q163" s="31" t="str">
        <f t="shared" si="17"/>
        <v/>
      </c>
      <c r="R163" s="37"/>
      <c r="S163" s="37"/>
      <c r="T163" s="37"/>
      <c r="U163" s="37"/>
      <c r="V163" s="35"/>
      <c r="W163" s="32" t="str">
        <f>IF(OR(D163="",O163="",O163="Informativa"),"",D163+IF(O163="Crítica",IF(OR(I163="Sí",P163="Sí"),Listas!$C$6,Listas!$C$5),IF(O163="Alta",Listas!$C$7,IF(O163="Media",Listas!$C$8,Listas!$C$9))))</f>
        <v/>
      </c>
      <c r="X163" s="31" t="str">
        <f t="shared" ca="1" si="18"/>
        <v/>
      </c>
      <c r="Y163" s="39"/>
      <c r="Z163" s="34"/>
      <c r="AA163" s="35"/>
      <c r="AB163" s="34"/>
      <c r="AC163" s="31" t="str">
        <f t="shared" si="19"/>
        <v/>
      </c>
      <c r="AD163" s="35"/>
      <c r="AE163" s="35"/>
      <c r="AF163" s="37"/>
    </row>
    <row r="164" spans="2:32" x14ac:dyDescent="0.2">
      <c r="B164" s="36"/>
      <c r="C164" s="35"/>
      <c r="D164" s="34"/>
      <c r="E164" s="35"/>
      <c r="F164" s="37"/>
      <c r="G164" s="35"/>
      <c r="H164" s="35"/>
      <c r="I164" s="36"/>
      <c r="J164" s="36"/>
      <c r="K164" s="37"/>
      <c r="L164" s="37"/>
      <c r="M164" s="35"/>
      <c r="N164" s="38"/>
      <c r="O164" s="31" t="str">
        <f t="shared" si="16"/>
        <v/>
      </c>
      <c r="P164" s="36"/>
      <c r="Q164" s="31" t="str">
        <f t="shared" si="17"/>
        <v/>
      </c>
      <c r="R164" s="37"/>
      <c r="S164" s="37"/>
      <c r="T164" s="37"/>
      <c r="U164" s="37"/>
      <c r="V164" s="35"/>
      <c r="W164" s="32" t="str">
        <f>IF(OR(D164="",O164="",O164="Informativa"),"",D164+IF(O164="Crítica",IF(OR(I164="Sí",P164="Sí"),Listas!$C$6,Listas!$C$5),IF(O164="Alta",Listas!$C$7,IF(O164="Media",Listas!$C$8,Listas!$C$9))))</f>
        <v/>
      </c>
      <c r="X164" s="31" t="str">
        <f t="shared" ca="1" si="18"/>
        <v/>
      </c>
      <c r="Y164" s="39"/>
      <c r="Z164" s="34"/>
      <c r="AA164" s="35"/>
      <c r="AB164" s="34"/>
      <c r="AC164" s="31" t="str">
        <f t="shared" si="19"/>
        <v/>
      </c>
      <c r="AD164" s="35"/>
      <c r="AE164" s="35"/>
      <c r="AF164" s="37"/>
    </row>
    <row r="165" spans="2:32" x14ac:dyDescent="0.2">
      <c r="B165" s="36"/>
      <c r="C165" s="35"/>
      <c r="D165" s="34"/>
      <c r="E165" s="35"/>
      <c r="F165" s="37"/>
      <c r="G165" s="35"/>
      <c r="H165" s="35"/>
      <c r="I165" s="36"/>
      <c r="J165" s="36"/>
      <c r="K165" s="37"/>
      <c r="L165" s="37"/>
      <c r="M165" s="35"/>
      <c r="N165" s="38"/>
      <c r="O165" s="31" t="str">
        <f t="shared" si="16"/>
        <v/>
      </c>
      <c r="P165" s="36"/>
      <c r="Q165" s="31" t="str">
        <f t="shared" si="17"/>
        <v/>
      </c>
      <c r="R165" s="37"/>
      <c r="S165" s="37"/>
      <c r="T165" s="37"/>
      <c r="U165" s="37"/>
      <c r="V165" s="35"/>
      <c r="W165" s="32" t="str">
        <f>IF(OR(D165="",O165="",O165="Informativa"),"",D165+IF(O165="Crítica",IF(OR(I165="Sí",P165="Sí"),Listas!$C$6,Listas!$C$5),IF(O165="Alta",Listas!$C$7,IF(O165="Media",Listas!$C$8,Listas!$C$9))))</f>
        <v/>
      </c>
      <c r="X165" s="31" t="str">
        <f t="shared" ca="1" si="18"/>
        <v/>
      </c>
      <c r="Y165" s="39"/>
      <c r="Z165" s="34"/>
      <c r="AA165" s="35"/>
      <c r="AB165" s="34"/>
      <c r="AC165" s="31" t="str">
        <f t="shared" si="19"/>
        <v/>
      </c>
      <c r="AD165" s="35"/>
      <c r="AE165" s="35"/>
      <c r="AF165" s="37"/>
    </row>
    <row r="166" spans="2:32" x14ac:dyDescent="0.2">
      <c r="B166" s="36"/>
      <c r="C166" s="35"/>
      <c r="D166" s="34"/>
      <c r="E166" s="35"/>
      <c r="F166" s="37"/>
      <c r="G166" s="35"/>
      <c r="H166" s="35"/>
      <c r="I166" s="36"/>
      <c r="J166" s="36"/>
      <c r="K166" s="37"/>
      <c r="L166" s="37"/>
      <c r="M166" s="35"/>
      <c r="N166" s="38"/>
      <c r="O166" s="31" t="str">
        <f t="shared" ref="O166:O197" si="20">IF(N166="","",IF(N166&gt;=9,"Crítica",IF(N166&gt;=7,"Alta",IF(N166&gt;=4,"Media",IF(N166&gt;0,"Baja","Informativa")))))</f>
        <v/>
      </c>
      <c r="P166" s="36"/>
      <c r="Q166" s="31" t="str">
        <f t="shared" ref="Q166:Q197" si="21">IF(O166="","",IF(AND(O166="Crítica",OR(I166="Sí",P166="Sí")),"1 - Inmediata",IF(OR(O166="Crítica",AND(O166="Alta",OR(I166="Sí",P166="Sí"))),"2 - Alta",IF(OR(O166="Alta",O166="Media"),"3 - Media","4 - Baja"))))</f>
        <v/>
      </c>
      <c r="R166" s="37"/>
      <c r="S166" s="37"/>
      <c r="T166" s="37"/>
      <c r="U166" s="37"/>
      <c r="V166" s="35"/>
      <c r="W166" s="32" t="str">
        <f>IF(OR(D166="",O166="",O166="Informativa"),"",D166+IF(O166="Crítica",IF(OR(I166="Sí",P166="Sí"),Listas!$C$6,Listas!$C$5),IF(O166="Alta",Listas!$C$7,IF(O166="Media",Listas!$C$8,Listas!$C$9))))</f>
        <v/>
      </c>
      <c r="X166" s="31" t="str">
        <f t="shared" ref="X166:X197" ca="1" si="22">IF(W166="","",IF(OR(V166="Remediada",V166="Falso positivo",V166="Excepción aprobada"),"",W166-TODAY()))</f>
        <v/>
      </c>
      <c r="Y166" s="39"/>
      <c r="Z166" s="34"/>
      <c r="AA166" s="35"/>
      <c r="AB166" s="34"/>
      <c r="AC166" s="31" t="str">
        <f t="shared" ref="AC166:AC197" si="23">IF(OR(AB166="",W166=""),"",IF(AB166&lt;=W166,"Sí","No"))</f>
        <v/>
      </c>
      <c r="AD166" s="35"/>
      <c r="AE166" s="35"/>
      <c r="AF166" s="37"/>
    </row>
    <row r="167" spans="2:32" x14ac:dyDescent="0.2">
      <c r="B167" s="36"/>
      <c r="C167" s="35"/>
      <c r="D167" s="34"/>
      <c r="E167" s="35"/>
      <c r="F167" s="37"/>
      <c r="G167" s="35"/>
      <c r="H167" s="35"/>
      <c r="I167" s="36"/>
      <c r="J167" s="36"/>
      <c r="K167" s="37"/>
      <c r="L167" s="37"/>
      <c r="M167" s="35"/>
      <c r="N167" s="38"/>
      <c r="O167" s="31" t="str">
        <f t="shared" si="20"/>
        <v/>
      </c>
      <c r="P167" s="36"/>
      <c r="Q167" s="31" t="str">
        <f t="shared" si="21"/>
        <v/>
      </c>
      <c r="R167" s="37"/>
      <c r="S167" s="37"/>
      <c r="T167" s="37"/>
      <c r="U167" s="37"/>
      <c r="V167" s="35"/>
      <c r="W167" s="32" t="str">
        <f>IF(OR(D167="",O167="",O167="Informativa"),"",D167+IF(O167="Crítica",IF(OR(I167="Sí",P167="Sí"),Listas!$C$6,Listas!$C$5),IF(O167="Alta",Listas!$C$7,IF(O167="Media",Listas!$C$8,Listas!$C$9))))</f>
        <v/>
      </c>
      <c r="X167" s="31" t="str">
        <f t="shared" ca="1" si="22"/>
        <v/>
      </c>
      <c r="Y167" s="39"/>
      <c r="Z167" s="34"/>
      <c r="AA167" s="35"/>
      <c r="AB167" s="34"/>
      <c r="AC167" s="31" t="str">
        <f t="shared" si="23"/>
        <v/>
      </c>
      <c r="AD167" s="35"/>
      <c r="AE167" s="35"/>
      <c r="AF167" s="37"/>
    </row>
    <row r="168" spans="2:32" x14ac:dyDescent="0.2">
      <c r="B168" s="36"/>
      <c r="C168" s="35"/>
      <c r="D168" s="34"/>
      <c r="E168" s="35"/>
      <c r="F168" s="37"/>
      <c r="G168" s="35"/>
      <c r="H168" s="35"/>
      <c r="I168" s="36"/>
      <c r="J168" s="36"/>
      <c r="K168" s="37"/>
      <c r="L168" s="37"/>
      <c r="M168" s="35"/>
      <c r="N168" s="38"/>
      <c r="O168" s="31" t="str">
        <f t="shared" si="20"/>
        <v/>
      </c>
      <c r="P168" s="36"/>
      <c r="Q168" s="31" t="str">
        <f t="shared" si="21"/>
        <v/>
      </c>
      <c r="R168" s="37"/>
      <c r="S168" s="37"/>
      <c r="T168" s="37"/>
      <c r="U168" s="37"/>
      <c r="V168" s="35"/>
      <c r="W168" s="32" t="str">
        <f>IF(OR(D168="",O168="",O168="Informativa"),"",D168+IF(O168="Crítica",IF(OR(I168="Sí",P168="Sí"),Listas!$C$6,Listas!$C$5),IF(O168="Alta",Listas!$C$7,IF(O168="Media",Listas!$C$8,Listas!$C$9))))</f>
        <v/>
      </c>
      <c r="X168" s="31" t="str">
        <f t="shared" ca="1" si="22"/>
        <v/>
      </c>
      <c r="Y168" s="39"/>
      <c r="Z168" s="34"/>
      <c r="AA168" s="35"/>
      <c r="AB168" s="34"/>
      <c r="AC168" s="31" t="str">
        <f t="shared" si="23"/>
        <v/>
      </c>
      <c r="AD168" s="35"/>
      <c r="AE168" s="35"/>
      <c r="AF168" s="37"/>
    </row>
    <row r="169" spans="2:32" x14ac:dyDescent="0.2">
      <c r="B169" s="36"/>
      <c r="C169" s="35"/>
      <c r="D169" s="34"/>
      <c r="E169" s="35"/>
      <c r="F169" s="37"/>
      <c r="G169" s="35"/>
      <c r="H169" s="35"/>
      <c r="I169" s="36"/>
      <c r="J169" s="36"/>
      <c r="K169" s="37"/>
      <c r="L169" s="37"/>
      <c r="M169" s="35"/>
      <c r="N169" s="38"/>
      <c r="O169" s="31" t="str">
        <f t="shared" si="20"/>
        <v/>
      </c>
      <c r="P169" s="36"/>
      <c r="Q169" s="31" t="str">
        <f t="shared" si="21"/>
        <v/>
      </c>
      <c r="R169" s="37"/>
      <c r="S169" s="37"/>
      <c r="T169" s="37"/>
      <c r="U169" s="37"/>
      <c r="V169" s="35"/>
      <c r="W169" s="32" t="str">
        <f>IF(OR(D169="",O169="",O169="Informativa"),"",D169+IF(O169="Crítica",IF(OR(I169="Sí",P169="Sí"),Listas!$C$6,Listas!$C$5),IF(O169="Alta",Listas!$C$7,IF(O169="Media",Listas!$C$8,Listas!$C$9))))</f>
        <v/>
      </c>
      <c r="X169" s="31" t="str">
        <f t="shared" ca="1" si="22"/>
        <v/>
      </c>
      <c r="Y169" s="39"/>
      <c r="Z169" s="34"/>
      <c r="AA169" s="35"/>
      <c r="AB169" s="34"/>
      <c r="AC169" s="31" t="str">
        <f t="shared" si="23"/>
        <v/>
      </c>
      <c r="AD169" s="35"/>
      <c r="AE169" s="35"/>
      <c r="AF169" s="37"/>
    </row>
    <row r="170" spans="2:32" x14ac:dyDescent="0.2">
      <c r="B170" s="36"/>
      <c r="C170" s="35"/>
      <c r="D170" s="34"/>
      <c r="E170" s="35"/>
      <c r="F170" s="37"/>
      <c r="G170" s="35"/>
      <c r="H170" s="35"/>
      <c r="I170" s="36"/>
      <c r="J170" s="36"/>
      <c r="K170" s="37"/>
      <c r="L170" s="37"/>
      <c r="M170" s="35"/>
      <c r="N170" s="38"/>
      <c r="O170" s="31" t="str">
        <f t="shared" si="20"/>
        <v/>
      </c>
      <c r="P170" s="36"/>
      <c r="Q170" s="31" t="str">
        <f t="shared" si="21"/>
        <v/>
      </c>
      <c r="R170" s="37"/>
      <c r="S170" s="37"/>
      <c r="T170" s="37"/>
      <c r="U170" s="37"/>
      <c r="V170" s="35"/>
      <c r="W170" s="32" t="str">
        <f>IF(OR(D170="",O170="",O170="Informativa"),"",D170+IF(O170="Crítica",IF(OR(I170="Sí",P170="Sí"),Listas!$C$6,Listas!$C$5),IF(O170="Alta",Listas!$C$7,IF(O170="Media",Listas!$C$8,Listas!$C$9))))</f>
        <v/>
      </c>
      <c r="X170" s="31" t="str">
        <f t="shared" ca="1" si="22"/>
        <v/>
      </c>
      <c r="Y170" s="39"/>
      <c r="Z170" s="34"/>
      <c r="AA170" s="35"/>
      <c r="AB170" s="34"/>
      <c r="AC170" s="31" t="str">
        <f t="shared" si="23"/>
        <v/>
      </c>
      <c r="AD170" s="35"/>
      <c r="AE170" s="35"/>
      <c r="AF170" s="37"/>
    </row>
    <row r="171" spans="2:32" x14ac:dyDescent="0.2">
      <c r="B171" s="36"/>
      <c r="C171" s="35"/>
      <c r="D171" s="34"/>
      <c r="E171" s="35"/>
      <c r="F171" s="37"/>
      <c r="G171" s="35"/>
      <c r="H171" s="35"/>
      <c r="I171" s="36"/>
      <c r="J171" s="36"/>
      <c r="K171" s="37"/>
      <c r="L171" s="37"/>
      <c r="M171" s="35"/>
      <c r="N171" s="38"/>
      <c r="O171" s="31" t="str">
        <f t="shared" si="20"/>
        <v/>
      </c>
      <c r="P171" s="36"/>
      <c r="Q171" s="31" t="str">
        <f t="shared" si="21"/>
        <v/>
      </c>
      <c r="R171" s="37"/>
      <c r="S171" s="37"/>
      <c r="T171" s="37"/>
      <c r="U171" s="37"/>
      <c r="V171" s="35"/>
      <c r="W171" s="32" t="str">
        <f>IF(OR(D171="",O171="",O171="Informativa"),"",D171+IF(O171="Crítica",IF(OR(I171="Sí",P171="Sí"),Listas!$C$6,Listas!$C$5),IF(O171="Alta",Listas!$C$7,IF(O171="Media",Listas!$C$8,Listas!$C$9))))</f>
        <v/>
      </c>
      <c r="X171" s="31" t="str">
        <f t="shared" ca="1" si="22"/>
        <v/>
      </c>
      <c r="Y171" s="39"/>
      <c r="Z171" s="34"/>
      <c r="AA171" s="35"/>
      <c r="AB171" s="34"/>
      <c r="AC171" s="31" t="str">
        <f t="shared" si="23"/>
        <v/>
      </c>
      <c r="AD171" s="35"/>
      <c r="AE171" s="35"/>
      <c r="AF171" s="37"/>
    </row>
    <row r="172" spans="2:32" x14ac:dyDescent="0.2">
      <c r="B172" s="36"/>
      <c r="C172" s="35"/>
      <c r="D172" s="34"/>
      <c r="E172" s="35"/>
      <c r="F172" s="37"/>
      <c r="G172" s="35"/>
      <c r="H172" s="35"/>
      <c r="I172" s="36"/>
      <c r="J172" s="36"/>
      <c r="K172" s="37"/>
      <c r="L172" s="37"/>
      <c r="M172" s="35"/>
      <c r="N172" s="38"/>
      <c r="O172" s="31" t="str">
        <f t="shared" si="20"/>
        <v/>
      </c>
      <c r="P172" s="36"/>
      <c r="Q172" s="31" t="str">
        <f t="shared" si="21"/>
        <v/>
      </c>
      <c r="R172" s="37"/>
      <c r="S172" s="37"/>
      <c r="T172" s="37"/>
      <c r="U172" s="37"/>
      <c r="V172" s="35"/>
      <c r="W172" s="32" t="str">
        <f>IF(OR(D172="",O172="",O172="Informativa"),"",D172+IF(O172="Crítica",IF(OR(I172="Sí",P172="Sí"),Listas!$C$6,Listas!$C$5),IF(O172="Alta",Listas!$C$7,IF(O172="Media",Listas!$C$8,Listas!$C$9))))</f>
        <v/>
      </c>
      <c r="X172" s="31" t="str">
        <f t="shared" ca="1" si="22"/>
        <v/>
      </c>
      <c r="Y172" s="39"/>
      <c r="Z172" s="34"/>
      <c r="AA172" s="35"/>
      <c r="AB172" s="34"/>
      <c r="AC172" s="31" t="str">
        <f t="shared" si="23"/>
        <v/>
      </c>
      <c r="AD172" s="35"/>
      <c r="AE172" s="35"/>
      <c r="AF172" s="37"/>
    </row>
    <row r="173" spans="2:32" x14ac:dyDescent="0.2">
      <c r="B173" s="36"/>
      <c r="C173" s="35"/>
      <c r="D173" s="34"/>
      <c r="E173" s="35"/>
      <c r="F173" s="37"/>
      <c r="G173" s="35"/>
      <c r="H173" s="35"/>
      <c r="I173" s="36"/>
      <c r="J173" s="36"/>
      <c r="K173" s="37"/>
      <c r="L173" s="37"/>
      <c r="M173" s="35"/>
      <c r="N173" s="38"/>
      <c r="O173" s="31" t="str">
        <f t="shared" si="20"/>
        <v/>
      </c>
      <c r="P173" s="36"/>
      <c r="Q173" s="31" t="str">
        <f t="shared" si="21"/>
        <v/>
      </c>
      <c r="R173" s="37"/>
      <c r="S173" s="37"/>
      <c r="T173" s="37"/>
      <c r="U173" s="37"/>
      <c r="V173" s="35"/>
      <c r="W173" s="32" t="str">
        <f>IF(OR(D173="",O173="",O173="Informativa"),"",D173+IF(O173="Crítica",IF(OR(I173="Sí",P173="Sí"),Listas!$C$6,Listas!$C$5),IF(O173="Alta",Listas!$C$7,IF(O173="Media",Listas!$C$8,Listas!$C$9))))</f>
        <v/>
      </c>
      <c r="X173" s="31" t="str">
        <f t="shared" ca="1" si="22"/>
        <v/>
      </c>
      <c r="Y173" s="39"/>
      <c r="Z173" s="34"/>
      <c r="AA173" s="35"/>
      <c r="AB173" s="34"/>
      <c r="AC173" s="31" t="str">
        <f t="shared" si="23"/>
        <v/>
      </c>
      <c r="AD173" s="35"/>
      <c r="AE173" s="35"/>
      <c r="AF173" s="37"/>
    </row>
    <row r="174" spans="2:32" x14ac:dyDescent="0.2">
      <c r="B174" s="36"/>
      <c r="C174" s="35"/>
      <c r="D174" s="34"/>
      <c r="E174" s="35"/>
      <c r="F174" s="37"/>
      <c r="G174" s="35"/>
      <c r="H174" s="35"/>
      <c r="I174" s="36"/>
      <c r="J174" s="36"/>
      <c r="K174" s="37"/>
      <c r="L174" s="37"/>
      <c r="M174" s="35"/>
      <c r="N174" s="38"/>
      <c r="O174" s="31" t="str">
        <f t="shared" si="20"/>
        <v/>
      </c>
      <c r="P174" s="36"/>
      <c r="Q174" s="31" t="str">
        <f t="shared" si="21"/>
        <v/>
      </c>
      <c r="R174" s="37"/>
      <c r="S174" s="37"/>
      <c r="T174" s="37"/>
      <c r="U174" s="37"/>
      <c r="V174" s="35"/>
      <c r="W174" s="32" t="str">
        <f>IF(OR(D174="",O174="",O174="Informativa"),"",D174+IF(O174="Crítica",IF(OR(I174="Sí",P174="Sí"),Listas!$C$6,Listas!$C$5),IF(O174="Alta",Listas!$C$7,IF(O174="Media",Listas!$C$8,Listas!$C$9))))</f>
        <v/>
      </c>
      <c r="X174" s="31" t="str">
        <f t="shared" ca="1" si="22"/>
        <v/>
      </c>
      <c r="Y174" s="39"/>
      <c r="Z174" s="34"/>
      <c r="AA174" s="35"/>
      <c r="AB174" s="34"/>
      <c r="AC174" s="31" t="str">
        <f t="shared" si="23"/>
        <v/>
      </c>
      <c r="AD174" s="35"/>
      <c r="AE174" s="35"/>
      <c r="AF174" s="37"/>
    </row>
    <row r="175" spans="2:32" x14ac:dyDescent="0.2">
      <c r="B175" s="36"/>
      <c r="C175" s="35"/>
      <c r="D175" s="34"/>
      <c r="E175" s="35"/>
      <c r="F175" s="37"/>
      <c r="G175" s="35"/>
      <c r="H175" s="35"/>
      <c r="I175" s="36"/>
      <c r="J175" s="36"/>
      <c r="K175" s="37"/>
      <c r="L175" s="37"/>
      <c r="M175" s="35"/>
      <c r="N175" s="38"/>
      <c r="O175" s="31" t="str">
        <f t="shared" si="20"/>
        <v/>
      </c>
      <c r="P175" s="36"/>
      <c r="Q175" s="31" t="str">
        <f t="shared" si="21"/>
        <v/>
      </c>
      <c r="R175" s="37"/>
      <c r="S175" s="37"/>
      <c r="T175" s="37"/>
      <c r="U175" s="37"/>
      <c r="V175" s="35"/>
      <c r="W175" s="32" t="str">
        <f>IF(OR(D175="",O175="",O175="Informativa"),"",D175+IF(O175="Crítica",IF(OR(I175="Sí",P175="Sí"),Listas!$C$6,Listas!$C$5),IF(O175="Alta",Listas!$C$7,IF(O175="Media",Listas!$C$8,Listas!$C$9))))</f>
        <v/>
      </c>
      <c r="X175" s="31" t="str">
        <f t="shared" ca="1" si="22"/>
        <v/>
      </c>
      <c r="Y175" s="39"/>
      <c r="Z175" s="34"/>
      <c r="AA175" s="35"/>
      <c r="AB175" s="34"/>
      <c r="AC175" s="31" t="str">
        <f t="shared" si="23"/>
        <v/>
      </c>
      <c r="AD175" s="35"/>
      <c r="AE175" s="35"/>
      <c r="AF175" s="37"/>
    </row>
    <row r="176" spans="2:32" x14ac:dyDescent="0.2">
      <c r="B176" s="36"/>
      <c r="C176" s="35"/>
      <c r="D176" s="34"/>
      <c r="E176" s="35"/>
      <c r="F176" s="37"/>
      <c r="G176" s="35"/>
      <c r="H176" s="35"/>
      <c r="I176" s="36"/>
      <c r="J176" s="36"/>
      <c r="K176" s="37"/>
      <c r="L176" s="37"/>
      <c r="M176" s="35"/>
      <c r="N176" s="38"/>
      <c r="O176" s="31" t="str">
        <f t="shared" si="20"/>
        <v/>
      </c>
      <c r="P176" s="36"/>
      <c r="Q176" s="31" t="str">
        <f t="shared" si="21"/>
        <v/>
      </c>
      <c r="R176" s="37"/>
      <c r="S176" s="37"/>
      <c r="T176" s="37"/>
      <c r="U176" s="37"/>
      <c r="V176" s="35"/>
      <c r="W176" s="32" t="str">
        <f>IF(OR(D176="",O176="",O176="Informativa"),"",D176+IF(O176="Crítica",IF(OR(I176="Sí",P176="Sí"),Listas!$C$6,Listas!$C$5),IF(O176="Alta",Listas!$C$7,IF(O176="Media",Listas!$C$8,Listas!$C$9))))</f>
        <v/>
      </c>
      <c r="X176" s="31" t="str">
        <f t="shared" ca="1" si="22"/>
        <v/>
      </c>
      <c r="Y176" s="39"/>
      <c r="Z176" s="34"/>
      <c r="AA176" s="35"/>
      <c r="AB176" s="34"/>
      <c r="AC176" s="31" t="str">
        <f t="shared" si="23"/>
        <v/>
      </c>
      <c r="AD176" s="35"/>
      <c r="AE176" s="35"/>
      <c r="AF176" s="37"/>
    </row>
    <row r="177" spans="2:32" x14ac:dyDescent="0.2">
      <c r="B177" s="36"/>
      <c r="C177" s="35"/>
      <c r="D177" s="34"/>
      <c r="E177" s="35"/>
      <c r="F177" s="37"/>
      <c r="G177" s="35"/>
      <c r="H177" s="35"/>
      <c r="I177" s="36"/>
      <c r="J177" s="36"/>
      <c r="K177" s="37"/>
      <c r="L177" s="37"/>
      <c r="M177" s="35"/>
      <c r="N177" s="38"/>
      <c r="O177" s="31" t="str">
        <f t="shared" si="20"/>
        <v/>
      </c>
      <c r="P177" s="36"/>
      <c r="Q177" s="31" t="str">
        <f t="shared" si="21"/>
        <v/>
      </c>
      <c r="R177" s="37"/>
      <c r="S177" s="37"/>
      <c r="T177" s="37"/>
      <c r="U177" s="37"/>
      <c r="V177" s="35"/>
      <c r="W177" s="32" t="str">
        <f>IF(OR(D177="",O177="",O177="Informativa"),"",D177+IF(O177="Crítica",IF(OR(I177="Sí",P177="Sí"),Listas!$C$6,Listas!$C$5),IF(O177="Alta",Listas!$C$7,IF(O177="Media",Listas!$C$8,Listas!$C$9))))</f>
        <v/>
      </c>
      <c r="X177" s="31" t="str">
        <f t="shared" ca="1" si="22"/>
        <v/>
      </c>
      <c r="Y177" s="39"/>
      <c r="Z177" s="34"/>
      <c r="AA177" s="35"/>
      <c r="AB177" s="34"/>
      <c r="AC177" s="31" t="str">
        <f t="shared" si="23"/>
        <v/>
      </c>
      <c r="AD177" s="35"/>
      <c r="AE177" s="35"/>
      <c r="AF177" s="37"/>
    </row>
    <row r="178" spans="2:32" x14ac:dyDescent="0.2">
      <c r="B178" s="36"/>
      <c r="C178" s="35"/>
      <c r="D178" s="34"/>
      <c r="E178" s="35"/>
      <c r="F178" s="37"/>
      <c r="G178" s="35"/>
      <c r="H178" s="35"/>
      <c r="I178" s="36"/>
      <c r="J178" s="36"/>
      <c r="K178" s="37"/>
      <c r="L178" s="37"/>
      <c r="M178" s="35"/>
      <c r="N178" s="38"/>
      <c r="O178" s="31" t="str">
        <f t="shared" si="20"/>
        <v/>
      </c>
      <c r="P178" s="36"/>
      <c r="Q178" s="31" t="str">
        <f t="shared" si="21"/>
        <v/>
      </c>
      <c r="R178" s="37"/>
      <c r="S178" s="37"/>
      <c r="T178" s="37"/>
      <c r="U178" s="37"/>
      <c r="V178" s="35"/>
      <c r="W178" s="32" t="str">
        <f>IF(OR(D178="",O178="",O178="Informativa"),"",D178+IF(O178="Crítica",IF(OR(I178="Sí",P178="Sí"),Listas!$C$6,Listas!$C$5),IF(O178="Alta",Listas!$C$7,IF(O178="Media",Listas!$C$8,Listas!$C$9))))</f>
        <v/>
      </c>
      <c r="X178" s="31" t="str">
        <f t="shared" ca="1" si="22"/>
        <v/>
      </c>
      <c r="Y178" s="39"/>
      <c r="Z178" s="34"/>
      <c r="AA178" s="35"/>
      <c r="AB178" s="34"/>
      <c r="AC178" s="31" t="str">
        <f t="shared" si="23"/>
        <v/>
      </c>
      <c r="AD178" s="35"/>
      <c r="AE178" s="35"/>
      <c r="AF178" s="37"/>
    </row>
    <row r="179" spans="2:32" x14ac:dyDescent="0.2">
      <c r="B179" s="36"/>
      <c r="C179" s="35"/>
      <c r="D179" s="34"/>
      <c r="E179" s="35"/>
      <c r="F179" s="37"/>
      <c r="G179" s="35"/>
      <c r="H179" s="35"/>
      <c r="I179" s="36"/>
      <c r="J179" s="36"/>
      <c r="K179" s="37"/>
      <c r="L179" s="37"/>
      <c r="M179" s="35"/>
      <c r="N179" s="38"/>
      <c r="O179" s="31" t="str">
        <f t="shared" si="20"/>
        <v/>
      </c>
      <c r="P179" s="36"/>
      <c r="Q179" s="31" t="str">
        <f t="shared" si="21"/>
        <v/>
      </c>
      <c r="R179" s="37"/>
      <c r="S179" s="37"/>
      <c r="T179" s="37"/>
      <c r="U179" s="37"/>
      <c r="V179" s="35"/>
      <c r="W179" s="32" t="str">
        <f>IF(OR(D179="",O179="",O179="Informativa"),"",D179+IF(O179="Crítica",IF(OR(I179="Sí",P179="Sí"),Listas!$C$6,Listas!$C$5),IF(O179="Alta",Listas!$C$7,IF(O179="Media",Listas!$C$8,Listas!$C$9))))</f>
        <v/>
      </c>
      <c r="X179" s="31" t="str">
        <f t="shared" ca="1" si="22"/>
        <v/>
      </c>
      <c r="Y179" s="39"/>
      <c r="Z179" s="34"/>
      <c r="AA179" s="35"/>
      <c r="AB179" s="34"/>
      <c r="AC179" s="31" t="str">
        <f t="shared" si="23"/>
        <v/>
      </c>
      <c r="AD179" s="35"/>
      <c r="AE179" s="35"/>
      <c r="AF179" s="37"/>
    </row>
    <row r="180" spans="2:32" x14ac:dyDescent="0.2">
      <c r="B180" s="36"/>
      <c r="C180" s="35"/>
      <c r="D180" s="34"/>
      <c r="E180" s="35"/>
      <c r="F180" s="37"/>
      <c r="G180" s="35"/>
      <c r="H180" s="35"/>
      <c r="I180" s="36"/>
      <c r="J180" s="36"/>
      <c r="K180" s="37"/>
      <c r="L180" s="37"/>
      <c r="M180" s="35"/>
      <c r="N180" s="38"/>
      <c r="O180" s="31" t="str">
        <f t="shared" si="20"/>
        <v/>
      </c>
      <c r="P180" s="36"/>
      <c r="Q180" s="31" t="str">
        <f t="shared" si="21"/>
        <v/>
      </c>
      <c r="R180" s="37"/>
      <c r="S180" s="37"/>
      <c r="T180" s="37"/>
      <c r="U180" s="37"/>
      <c r="V180" s="35"/>
      <c r="W180" s="32" t="str">
        <f>IF(OR(D180="",O180="",O180="Informativa"),"",D180+IF(O180="Crítica",IF(OR(I180="Sí",P180="Sí"),Listas!$C$6,Listas!$C$5),IF(O180="Alta",Listas!$C$7,IF(O180="Media",Listas!$C$8,Listas!$C$9))))</f>
        <v/>
      </c>
      <c r="X180" s="31" t="str">
        <f t="shared" ca="1" si="22"/>
        <v/>
      </c>
      <c r="Y180" s="39"/>
      <c r="Z180" s="34"/>
      <c r="AA180" s="35"/>
      <c r="AB180" s="34"/>
      <c r="AC180" s="31" t="str">
        <f t="shared" si="23"/>
        <v/>
      </c>
      <c r="AD180" s="35"/>
      <c r="AE180" s="35"/>
      <c r="AF180" s="37"/>
    </row>
    <row r="181" spans="2:32" x14ac:dyDescent="0.2">
      <c r="B181" s="36"/>
      <c r="C181" s="35"/>
      <c r="D181" s="34"/>
      <c r="E181" s="35"/>
      <c r="F181" s="37"/>
      <c r="G181" s="35"/>
      <c r="H181" s="35"/>
      <c r="I181" s="36"/>
      <c r="J181" s="36"/>
      <c r="K181" s="37"/>
      <c r="L181" s="37"/>
      <c r="M181" s="35"/>
      <c r="N181" s="38"/>
      <c r="O181" s="31" t="str">
        <f t="shared" si="20"/>
        <v/>
      </c>
      <c r="P181" s="36"/>
      <c r="Q181" s="31" t="str">
        <f t="shared" si="21"/>
        <v/>
      </c>
      <c r="R181" s="37"/>
      <c r="S181" s="37"/>
      <c r="T181" s="37"/>
      <c r="U181" s="37"/>
      <c r="V181" s="35"/>
      <c r="W181" s="32" t="str">
        <f>IF(OR(D181="",O181="",O181="Informativa"),"",D181+IF(O181="Crítica",IF(OR(I181="Sí",P181="Sí"),Listas!$C$6,Listas!$C$5),IF(O181="Alta",Listas!$C$7,IF(O181="Media",Listas!$C$8,Listas!$C$9))))</f>
        <v/>
      </c>
      <c r="X181" s="31" t="str">
        <f t="shared" ca="1" si="22"/>
        <v/>
      </c>
      <c r="Y181" s="39"/>
      <c r="Z181" s="34"/>
      <c r="AA181" s="35"/>
      <c r="AB181" s="34"/>
      <c r="AC181" s="31" t="str">
        <f t="shared" si="23"/>
        <v/>
      </c>
      <c r="AD181" s="35"/>
      <c r="AE181" s="35"/>
      <c r="AF181" s="37"/>
    </row>
    <row r="182" spans="2:32" x14ac:dyDescent="0.2">
      <c r="B182" s="36"/>
      <c r="C182" s="35"/>
      <c r="D182" s="34"/>
      <c r="E182" s="35"/>
      <c r="F182" s="37"/>
      <c r="G182" s="35"/>
      <c r="H182" s="35"/>
      <c r="I182" s="36"/>
      <c r="J182" s="36"/>
      <c r="K182" s="37"/>
      <c r="L182" s="37"/>
      <c r="M182" s="35"/>
      <c r="N182" s="38"/>
      <c r="O182" s="31" t="str">
        <f t="shared" si="20"/>
        <v/>
      </c>
      <c r="P182" s="36"/>
      <c r="Q182" s="31" t="str">
        <f t="shared" si="21"/>
        <v/>
      </c>
      <c r="R182" s="37"/>
      <c r="S182" s="37"/>
      <c r="T182" s="37"/>
      <c r="U182" s="37"/>
      <c r="V182" s="35"/>
      <c r="W182" s="32" t="str">
        <f>IF(OR(D182="",O182="",O182="Informativa"),"",D182+IF(O182="Crítica",IF(OR(I182="Sí",P182="Sí"),Listas!$C$6,Listas!$C$5),IF(O182="Alta",Listas!$C$7,IF(O182="Media",Listas!$C$8,Listas!$C$9))))</f>
        <v/>
      </c>
      <c r="X182" s="31" t="str">
        <f t="shared" ca="1" si="22"/>
        <v/>
      </c>
      <c r="Y182" s="39"/>
      <c r="Z182" s="34"/>
      <c r="AA182" s="35"/>
      <c r="AB182" s="34"/>
      <c r="AC182" s="31" t="str">
        <f t="shared" si="23"/>
        <v/>
      </c>
      <c r="AD182" s="35"/>
      <c r="AE182" s="35"/>
      <c r="AF182" s="37"/>
    </row>
    <row r="183" spans="2:32" x14ac:dyDescent="0.2">
      <c r="B183" s="36"/>
      <c r="C183" s="35"/>
      <c r="D183" s="34"/>
      <c r="E183" s="35"/>
      <c r="F183" s="37"/>
      <c r="G183" s="35"/>
      <c r="H183" s="35"/>
      <c r="I183" s="36"/>
      <c r="J183" s="36"/>
      <c r="K183" s="37"/>
      <c r="L183" s="37"/>
      <c r="M183" s="35"/>
      <c r="N183" s="38"/>
      <c r="O183" s="31" t="str">
        <f t="shared" si="20"/>
        <v/>
      </c>
      <c r="P183" s="36"/>
      <c r="Q183" s="31" t="str">
        <f t="shared" si="21"/>
        <v/>
      </c>
      <c r="R183" s="37"/>
      <c r="S183" s="37"/>
      <c r="T183" s="37"/>
      <c r="U183" s="37"/>
      <c r="V183" s="35"/>
      <c r="W183" s="32" t="str">
        <f>IF(OR(D183="",O183="",O183="Informativa"),"",D183+IF(O183="Crítica",IF(OR(I183="Sí",P183="Sí"),Listas!$C$6,Listas!$C$5),IF(O183="Alta",Listas!$C$7,IF(O183="Media",Listas!$C$8,Listas!$C$9))))</f>
        <v/>
      </c>
      <c r="X183" s="31" t="str">
        <f t="shared" ca="1" si="22"/>
        <v/>
      </c>
      <c r="Y183" s="39"/>
      <c r="Z183" s="34"/>
      <c r="AA183" s="35"/>
      <c r="AB183" s="34"/>
      <c r="AC183" s="31" t="str">
        <f t="shared" si="23"/>
        <v/>
      </c>
      <c r="AD183" s="35"/>
      <c r="AE183" s="35"/>
      <c r="AF183" s="37"/>
    </row>
    <row r="184" spans="2:32" x14ac:dyDescent="0.2">
      <c r="B184" s="36"/>
      <c r="C184" s="35"/>
      <c r="D184" s="34"/>
      <c r="E184" s="35"/>
      <c r="F184" s="37"/>
      <c r="G184" s="35"/>
      <c r="H184" s="35"/>
      <c r="I184" s="36"/>
      <c r="J184" s="36"/>
      <c r="K184" s="37"/>
      <c r="L184" s="37"/>
      <c r="M184" s="35"/>
      <c r="N184" s="38"/>
      <c r="O184" s="31" t="str">
        <f t="shared" si="20"/>
        <v/>
      </c>
      <c r="P184" s="36"/>
      <c r="Q184" s="31" t="str">
        <f t="shared" si="21"/>
        <v/>
      </c>
      <c r="R184" s="37"/>
      <c r="S184" s="37"/>
      <c r="T184" s="37"/>
      <c r="U184" s="37"/>
      <c r="V184" s="35"/>
      <c r="W184" s="32" t="str">
        <f>IF(OR(D184="",O184="",O184="Informativa"),"",D184+IF(O184="Crítica",IF(OR(I184="Sí",P184="Sí"),Listas!$C$6,Listas!$C$5),IF(O184="Alta",Listas!$C$7,IF(O184="Media",Listas!$C$8,Listas!$C$9))))</f>
        <v/>
      </c>
      <c r="X184" s="31" t="str">
        <f t="shared" ca="1" si="22"/>
        <v/>
      </c>
      <c r="Y184" s="39"/>
      <c r="Z184" s="34"/>
      <c r="AA184" s="35"/>
      <c r="AB184" s="34"/>
      <c r="AC184" s="31" t="str">
        <f t="shared" si="23"/>
        <v/>
      </c>
      <c r="AD184" s="35"/>
      <c r="AE184" s="35"/>
      <c r="AF184" s="37"/>
    </row>
    <row r="185" spans="2:32" x14ac:dyDescent="0.2">
      <c r="B185" s="36"/>
      <c r="C185" s="35"/>
      <c r="D185" s="34"/>
      <c r="E185" s="35"/>
      <c r="F185" s="37"/>
      <c r="G185" s="35"/>
      <c r="H185" s="35"/>
      <c r="I185" s="36"/>
      <c r="J185" s="36"/>
      <c r="K185" s="37"/>
      <c r="L185" s="37"/>
      <c r="M185" s="35"/>
      <c r="N185" s="38"/>
      <c r="O185" s="31" t="str">
        <f t="shared" si="20"/>
        <v/>
      </c>
      <c r="P185" s="36"/>
      <c r="Q185" s="31" t="str">
        <f t="shared" si="21"/>
        <v/>
      </c>
      <c r="R185" s="37"/>
      <c r="S185" s="37"/>
      <c r="T185" s="37"/>
      <c r="U185" s="37"/>
      <c r="V185" s="35"/>
      <c r="W185" s="32" t="str">
        <f>IF(OR(D185="",O185="",O185="Informativa"),"",D185+IF(O185="Crítica",IF(OR(I185="Sí",P185="Sí"),Listas!$C$6,Listas!$C$5),IF(O185="Alta",Listas!$C$7,IF(O185="Media",Listas!$C$8,Listas!$C$9))))</f>
        <v/>
      </c>
      <c r="X185" s="31" t="str">
        <f t="shared" ca="1" si="22"/>
        <v/>
      </c>
      <c r="Y185" s="39"/>
      <c r="Z185" s="34"/>
      <c r="AA185" s="35"/>
      <c r="AB185" s="34"/>
      <c r="AC185" s="31" t="str">
        <f t="shared" si="23"/>
        <v/>
      </c>
      <c r="AD185" s="35"/>
      <c r="AE185" s="35"/>
      <c r="AF185" s="37"/>
    </row>
    <row r="186" spans="2:32" x14ac:dyDescent="0.2">
      <c r="B186" s="36"/>
      <c r="C186" s="35"/>
      <c r="D186" s="34"/>
      <c r="E186" s="35"/>
      <c r="F186" s="37"/>
      <c r="G186" s="35"/>
      <c r="H186" s="35"/>
      <c r="I186" s="36"/>
      <c r="J186" s="36"/>
      <c r="K186" s="37"/>
      <c r="L186" s="37"/>
      <c r="M186" s="35"/>
      <c r="N186" s="38"/>
      <c r="O186" s="31" t="str">
        <f t="shared" si="20"/>
        <v/>
      </c>
      <c r="P186" s="36"/>
      <c r="Q186" s="31" t="str">
        <f t="shared" si="21"/>
        <v/>
      </c>
      <c r="R186" s="37"/>
      <c r="S186" s="37"/>
      <c r="T186" s="37"/>
      <c r="U186" s="37"/>
      <c r="V186" s="35"/>
      <c r="W186" s="32" t="str">
        <f>IF(OR(D186="",O186="",O186="Informativa"),"",D186+IF(O186="Crítica",IF(OR(I186="Sí",P186="Sí"),Listas!$C$6,Listas!$C$5),IF(O186="Alta",Listas!$C$7,IF(O186="Media",Listas!$C$8,Listas!$C$9))))</f>
        <v/>
      </c>
      <c r="X186" s="31" t="str">
        <f t="shared" ca="1" si="22"/>
        <v/>
      </c>
      <c r="Y186" s="39"/>
      <c r="Z186" s="34"/>
      <c r="AA186" s="35"/>
      <c r="AB186" s="34"/>
      <c r="AC186" s="31" t="str">
        <f t="shared" si="23"/>
        <v/>
      </c>
      <c r="AD186" s="35"/>
      <c r="AE186" s="35"/>
      <c r="AF186" s="37"/>
    </row>
    <row r="187" spans="2:32" x14ac:dyDescent="0.2">
      <c r="B187" s="36"/>
      <c r="C187" s="35"/>
      <c r="D187" s="34"/>
      <c r="E187" s="35"/>
      <c r="F187" s="37"/>
      <c r="G187" s="35"/>
      <c r="H187" s="35"/>
      <c r="I187" s="36"/>
      <c r="J187" s="36"/>
      <c r="K187" s="37"/>
      <c r="L187" s="37"/>
      <c r="M187" s="35"/>
      <c r="N187" s="38"/>
      <c r="O187" s="31" t="str">
        <f t="shared" si="20"/>
        <v/>
      </c>
      <c r="P187" s="36"/>
      <c r="Q187" s="31" t="str">
        <f t="shared" si="21"/>
        <v/>
      </c>
      <c r="R187" s="37"/>
      <c r="S187" s="37"/>
      <c r="T187" s="37"/>
      <c r="U187" s="37"/>
      <c r="V187" s="35"/>
      <c r="W187" s="32" t="str">
        <f>IF(OR(D187="",O187="",O187="Informativa"),"",D187+IF(O187="Crítica",IF(OR(I187="Sí",P187="Sí"),Listas!$C$6,Listas!$C$5),IF(O187="Alta",Listas!$C$7,IF(O187="Media",Listas!$C$8,Listas!$C$9))))</f>
        <v/>
      </c>
      <c r="X187" s="31" t="str">
        <f t="shared" ca="1" si="22"/>
        <v/>
      </c>
      <c r="Y187" s="39"/>
      <c r="Z187" s="34"/>
      <c r="AA187" s="35"/>
      <c r="AB187" s="34"/>
      <c r="AC187" s="31" t="str">
        <f t="shared" si="23"/>
        <v/>
      </c>
      <c r="AD187" s="35"/>
      <c r="AE187" s="35"/>
      <c r="AF187" s="37"/>
    </row>
    <row r="188" spans="2:32" x14ac:dyDescent="0.2">
      <c r="B188" s="36"/>
      <c r="C188" s="35"/>
      <c r="D188" s="34"/>
      <c r="E188" s="35"/>
      <c r="F188" s="37"/>
      <c r="G188" s="35"/>
      <c r="H188" s="35"/>
      <c r="I188" s="36"/>
      <c r="J188" s="36"/>
      <c r="K188" s="37"/>
      <c r="L188" s="37"/>
      <c r="M188" s="35"/>
      <c r="N188" s="38"/>
      <c r="O188" s="31" t="str">
        <f t="shared" si="20"/>
        <v/>
      </c>
      <c r="P188" s="36"/>
      <c r="Q188" s="31" t="str">
        <f t="shared" si="21"/>
        <v/>
      </c>
      <c r="R188" s="37"/>
      <c r="S188" s="37"/>
      <c r="T188" s="37"/>
      <c r="U188" s="37"/>
      <c r="V188" s="35"/>
      <c r="W188" s="32" t="str">
        <f>IF(OR(D188="",O188="",O188="Informativa"),"",D188+IF(O188="Crítica",IF(OR(I188="Sí",P188="Sí"),Listas!$C$6,Listas!$C$5),IF(O188="Alta",Listas!$C$7,IF(O188="Media",Listas!$C$8,Listas!$C$9))))</f>
        <v/>
      </c>
      <c r="X188" s="31" t="str">
        <f t="shared" ca="1" si="22"/>
        <v/>
      </c>
      <c r="Y188" s="39"/>
      <c r="Z188" s="34"/>
      <c r="AA188" s="35"/>
      <c r="AB188" s="34"/>
      <c r="AC188" s="31" t="str">
        <f t="shared" si="23"/>
        <v/>
      </c>
      <c r="AD188" s="35"/>
      <c r="AE188" s="35"/>
      <c r="AF188" s="37"/>
    </row>
    <row r="189" spans="2:32" x14ac:dyDescent="0.2">
      <c r="B189" s="36"/>
      <c r="C189" s="35"/>
      <c r="D189" s="34"/>
      <c r="E189" s="35"/>
      <c r="F189" s="37"/>
      <c r="G189" s="35"/>
      <c r="H189" s="35"/>
      <c r="I189" s="36"/>
      <c r="J189" s="36"/>
      <c r="K189" s="37"/>
      <c r="L189" s="37"/>
      <c r="M189" s="35"/>
      <c r="N189" s="38"/>
      <c r="O189" s="31" t="str">
        <f t="shared" si="20"/>
        <v/>
      </c>
      <c r="P189" s="36"/>
      <c r="Q189" s="31" t="str">
        <f t="shared" si="21"/>
        <v/>
      </c>
      <c r="R189" s="37"/>
      <c r="S189" s="37"/>
      <c r="T189" s="37"/>
      <c r="U189" s="37"/>
      <c r="V189" s="35"/>
      <c r="W189" s="32" t="str">
        <f>IF(OR(D189="",O189="",O189="Informativa"),"",D189+IF(O189="Crítica",IF(OR(I189="Sí",P189="Sí"),Listas!$C$6,Listas!$C$5),IF(O189="Alta",Listas!$C$7,IF(O189="Media",Listas!$C$8,Listas!$C$9))))</f>
        <v/>
      </c>
      <c r="X189" s="31" t="str">
        <f t="shared" ca="1" si="22"/>
        <v/>
      </c>
      <c r="Y189" s="39"/>
      <c r="Z189" s="34"/>
      <c r="AA189" s="35"/>
      <c r="AB189" s="34"/>
      <c r="AC189" s="31" t="str">
        <f t="shared" si="23"/>
        <v/>
      </c>
      <c r="AD189" s="35"/>
      <c r="AE189" s="35"/>
      <c r="AF189" s="37"/>
    </row>
    <row r="190" spans="2:32" x14ac:dyDescent="0.2">
      <c r="B190" s="36"/>
      <c r="C190" s="35"/>
      <c r="D190" s="34"/>
      <c r="E190" s="35"/>
      <c r="F190" s="37"/>
      <c r="G190" s="35"/>
      <c r="H190" s="35"/>
      <c r="I190" s="36"/>
      <c r="J190" s="36"/>
      <c r="K190" s="37"/>
      <c r="L190" s="37"/>
      <c r="M190" s="35"/>
      <c r="N190" s="38"/>
      <c r="O190" s="31" t="str">
        <f t="shared" si="20"/>
        <v/>
      </c>
      <c r="P190" s="36"/>
      <c r="Q190" s="31" t="str">
        <f t="shared" si="21"/>
        <v/>
      </c>
      <c r="R190" s="37"/>
      <c r="S190" s="37"/>
      <c r="T190" s="37"/>
      <c r="U190" s="37"/>
      <c r="V190" s="35"/>
      <c r="W190" s="32" t="str">
        <f>IF(OR(D190="",O190="",O190="Informativa"),"",D190+IF(O190="Crítica",IF(OR(I190="Sí",P190="Sí"),Listas!$C$6,Listas!$C$5),IF(O190="Alta",Listas!$C$7,IF(O190="Media",Listas!$C$8,Listas!$C$9))))</f>
        <v/>
      </c>
      <c r="X190" s="31" t="str">
        <f t="shared" ca="1" si="22"/>
        <v/>
      </c>
      <c r="Y190" s="39"/>
      <c r="Z190" s="34"/>
      <c r="AA190" s="35"/>
      <c r="AB190" s="34"/>
      <c r="AC190" s="31" t="str">
        <f t="shared" si="23"/>
        <v/>
      </c>
      <c r="AD190" s="35"/>
      <c r="AE190" s="35"/>
      <c r="AF190" s="37"/>
    </row>
    <row r="191" spans="2:32" x14ac:dyDescent="0.2">
      <c r="B191" s="36"/>
      <c r="C191" s="35"/>
      <c r="D191" s="34"/>
      <c r="E191" s="35"/>
      <c r="F191" s="37"/>
      <c r="G191" s="35"/>
      <c r="H191" s="35"/>
      <c r="I191" s="36"/>
      <c r="J191" s="36"/>
      <c r="K191" s="37"/>
      <c r="L191" s="37"/>
      <c r="M191" s="35"/>
      <c r="N191" s="38"/>
      <c r="O191" s="31" t="str">
        <f t="shared" si="20"/>
        <v/>
      </c>
      <c r="P191" s="36"/>
      <c r="Q191" s="31" t="str">
        <f t="shared" si="21"/>
        <v/>
      </c>
      <c r="R191" s="37"/>
      <c r="S191" s="37"/>
      <c r="T191" s="37"/>
      <c r="U191" s="37"/>
      <c r="V191" s="35"/>
      <c r="W191" s="32" t="str">
        <f>IF(OR(D191="",O191="",O191="Informativa"),"",D191+IF(O191="Crítica",IF(OR(I191="Sí",P191="Sí"),Listas!$C$6,Listas!$C$5),IF(O191="Alta",Listas!$C$7,IF(O191="Media",Listas!$C$8,Listas!$C$9))))</f>
        <v/>
      </c>
      <c r="X191" s="31" t="str">
        <f t="shared" ca="1" si="22"/>
        <v/>
      </c>
      <c r="Y191" s="39"/>
      <c r="Z191" s="34"/>
      <c r="AA191" s="35"/>
      <c r="AB191" s="34"/>
      <c r="AC191" s="31" t="str">
        <f t="shared" si="23"/>
        <v/>
      </c>
      <c r="AD191" s="35"/>
      <c r="AE191" s="35"/>
      <c r="AF191" s="37"/>
    </row>
    <row r="192" spans="2:32" x14ac:dyDescent="0.2">
      <c r="B192" s="36"/>
      <c r="C192" s="35"/>
      <c r="D192" s="34"/>
      <c r="E192" s="35"/>
      <c r="F192" s="37"/>
      <c r="G192" s="35"/>
      <c r="H192" s="35"/>
      <c r="I192" s="36"/>
      <c r="J192" s="36"/>
      <c r="K192" s="37"/>
      <c r="L192" s="37"/>
      <c r="M192" s="35"/>
      <c r="N192" s="38"/>
      <c r="O192" s="31" t="str">
        <f t="shared" si="20"/>
        <v/>
      </c>
      <c r="P192" s="36"/>
      <c r="Q192" s="31" t="str">
        <f t="shared" si="21"/>
        <v/>
      </c>
      <c r="R192" s="37"/>
      <c r="S192" s="37"/>
      <c r="T192" s="37"/>
      <c r="U192" s="37"/>
      <c r="V192" s="35"/>
      <c r="W192" s="32" t="str">
        <f>IF(OR(D192="",O192="",O192="Informativa"),"",D192+IF(O192="Crítica",IF(OR(I192="Sí",P192="Sí"),Listas!$C$6,Listas!$C$5),IF(O192="Alta",Listas!$C$7,IF(O192="Media",Listas!$C$8,Listas!$C$9))))</f>
        <v/>
      </c>
      <c r="X192" s="31" t="str">
        <f t="shared" ca="1" si="22"/>
        <v/>
      </c>
      <c r="Y192" s="39"/>
      <c r="Z192" s="34"/>
      <c r="AA192" s="35"/>
      <c r="AB192" s="34"/>
      <c r="AC192" s="31" t="str">
        <f t="shared" si="23"/>
        <v/>
      </c>
      <c r="AD192" s="35"/>
      <c r="AE192" s="35"/>
      <c r="AF192" s="37"/>
    </row>
    <row r="193" spans="2:32" x14ac:dyDescent="0.2">
      <c r="B193" s="36"/>
      <c r="C193" s="35"/>
      <c r="D193" s="34"/>
      <c r="E193" s="35"/>
      <c r="F193" s="37"/>
      <c r="G193" s="35"/>
      <c r="H193" s="35"/>
      <c r="I193" s="36"/>
      <c r="J193" s="36"/>
      <c r="K193" s="37"/>
      <c r="L193" s="37"/>
      <c r="M193" s="35"/>
      <c r="N193" s="38"/>
      <c r="O193" s="31" t="str">
        <f t="shared" si="20"/>
        <v/>
      </c>
      <c r="P193" s="36"/>
      <c r="Q193" s="31" t="str">
        <f t="shared" si="21"/>
        <v/>
      </c>
      <c r="R193" s="37"/>
      <c r="S193" s="37"/>
      <c r="T193" s="37"/>
      <c r="U193" s="37"/>
      <c r="V193" s="35"/>
      <c r="W193" s="32" t="str">
        <f>IF(OR(D193="",O193="",O193="Informativa"),"",D193+IF(O193="Crítica",IF(OR(I193="Sí",P193="Sí"),Listas!$C$6,Listas!$C$5),IF(O193="Alta",Listas!$C$7,IF(O193="Media",Listas!$C$8,Listas!$C$9))))</f>
        <v/>
      </c>
      <c r="X193" s="31" t="str">
        <f t="shared" ca="1" si="22"/>
        <v/>
      </c>
      <c r="Y193" s="39"/>
      <c r="Z193" s="34"/>
      <c r="AA193" s="35"/>
      <c r="AB193" s="34"/>
      <c r="AC193" s="31" t="str">
        <f t="shared" si="23"/>
        <v/>
      </c>
      <c r="AD193" s="35"/>
      <c r="AE193" s="35"/>
      <c r="AF193" s="37"/>
    </row>
    <row r="194" spans="2:32" x14ac:dyDescent="0.2">
      <c r="B194" s="36"/>
      <c r="C194" s="35"/>
      <c r="D194" s="34"/>
      <c r="E194" s="35"/>
      <c r="F194" s="37"/>
      <c r="G194" s="35"/>
      <c r="H194" s="35"/>
      <c r="I194" s="36"/>
      <c r="J194" s="36"/>
      <c r="K194" s="37"/>
      <c r="L194" s="37"/>
      <c r="M194" s="35"/>
      <c r="N194" s="38"/>
      <c r="O194" s="31" t="str">
        <f t="shared" si="20"/>
        <v/>
      </c>
      <c r="P194" s="36"/>
      <c r="Q194" s="31" t="str">
        <f t="shared" si="21"/>
        <v/>
      </c>
      <c r="R194" s="37"/>
      <c r="S194" s="37"/>
      <c r="T194" s="37"/>
      <c r="U194" s="37"/>
      <c r="V194" s="35"/>
      <c r="W194" s="32" t="str">
        <f>IF(OR(D194="",O194="",O194="Informativa"),"",D194+IF(O194="Crítica",IF(OR(I194="Sí",P194="Sí"),Listas!$C$6,Listas!$C$5),IF(O194="Alta",Listas!$C$7,IF(O194="Media",Listas!$C$8,Listas!$C$9))))</f>
        <v/>
      </c>
      <c r="X194" s="31" t="str">
        <f t="shared" ca="1" si="22"/>
        <v/>
      </c>
      <c r="Y194" s="39"/>
      <c r="Z194" s="34"/>
      <c r="AA194" s="35"/>
      <c r="AB194" s="34"/>
      <c r="AC194" s="31" t="str">
        <f t="shared" si="23"/>
        <v/>
      </c>
      <c r="AD194" s="35"/>
      <c r="AE194" s="35"/>
      <c r="AF194" s="37"/>
    </row>
    <row r="195" spans="2:32" x14ac:dyDescent="0.2">
      <c r="B195" s="36"/>
      <c r="C195" s="35"/>
      <c r="D195" s="34"/>
      <c r="E195" s="35"/>
      <c r="F195" s="37"/>
      <c r="G195" s="35"/>
      <c r="H195" s="35"/>
      <c r="I195" s="36"/>
      <c r="J195" s="36"/>
      <c r="K195" s="37"/>
      <c r="L195" s="37"/>
      <c r="M195" s="35"/>
      <c r="N195" s="38"/>
      <c r="O195" s="31" t="str">
        <f t="shared" si="20"/>
        <v/>
      </c>
      <c r="P195" s="36"/>
      <c r="Q195" s="31" t="str">
        <f t="shared" si="21"/>
        <v/>
      </c>
      <c r="R195" s="37"/>
      <c r="S195" s="37"/>
      <c r="T195" s="37"/>
      <c r="U195" s="37"/>
      <c r="V195" s="35"/>
      <c r="W195" s="32" t="str">
        <f>IF(OR(D195="",O195="",O195="Informativa"),"",D195+IF(O195="Crítica",IF(OR(I195="Sí",P195="Sí"),Listas!$C$6,Listas!$C$5),IF(O195="Alta",Listas!$C$7,IF(O195="Media",Listas!$C$8,Listas!$C$9))))</f>
        <v/>
      </c>
      <c r="X195" s="31" t="str">
        <f t="shared" ca="1" si="22"/>
        <v/>
      </c>
      <c r="Y195" s="39"/>
      <c r="Z195" s="34"/>
      <c r="AA195" s="35"/>
      <c r="AB195" s="34"/>
      <c r="AC195" s="31" t="str">
        <f t="shared" si="23"/>
        <v/>
      </c>
      <c r="AD195" s="35"/>
      <c r="AE195" s="35"/>
      <c r="AF195" s="37"/>
    </row>
    <row r="196" spans="2:32" x14ac:dyDescent="0.2">
      <c r="B196" s="36"/>
      <c r="C196" s="35"/>
      <c r="D196" s="34"/>
      <c r="E196" s="35"/>
      <c r="F196" s="37"/>
      <c r="G196" s="35"/>
      <c r="H196" s="35"/>
      <c r="I196" s="36"/>
      <c r="J196" s="36"/>
      <c r="K196" s="37"/>
      <c r="L196" s="37"/>
      <c r="M196" s="35"/>
      <c r="N196" s="38"/>
      <c r="O196" s="31" t="str">
        <f t="shared" si="20"/>
        <v/>
      </c>
      <c r="P196" s="36"/>
      <c r="Q196" s="31" t="str">
        <f t="shared" si="21"/>
        <v/>
      </c>
      <c r="R196" s="37"/>
      <c r="S196" s="37"/>
      <c r="T196" s="37"/>
      <c r="U196" s="37"/>
      <c r="V196" s="35"/>
      <c r="W196" s="32" t="str">
        <f>IF(OR(D196="",O196="",O196="Informativa"),"",D196+IF(O196="Crítica",IF(OR(I196="Sí",P196="Sí"),Listas!$C$6,Listas!$C$5),IF(O196="Alta",Listas!$C$7,IF(O196="Media",Listas!$C$8,Listas!$C$9))))</f>
        <v/>
      </c>
      <c r="X196" s="31" t="str">
        <f t="shared" ca="1" si="22"/>
        <v/>
      </c>
      <c r="Y196" s="39"/>
      <c r="Z196" s="34"/>
      <c r="AA196" s="35"/>
      <c r="AB196" s="34"/>
      <c r="AC196" s="31" t="str">
        <f t="shared" si="23"/>
        <v/>
      </c>
      <c r="AD196" s="35"/>
      <c r="AE196" s="35"/>
      <c r="AF196" s="37"/>
    </row>
    <row r="197" spans="2:32" x14ac:dyDescent="0.2">
      <c r="B197" s="36"/>
      <c r="C197" s="35"/>
      <c r="D197" s="34"/>
      <c r="E197" s="35"/>
      <c r="F197" s="37"/>
      <c r="G197" s="35"/>
      <c r="H197" s="35"/>
      <c r="I197" s="36"/>
      <c r="J197" s="36"/>
      <c r="K197" s="37"/>
      <c r="L197" s="37"/>
      <c r="M197" s="35"/>
      <c r="N197" s="38"/>
      <c r="O197" s="31" t="str">
        <f t="shared" si="20"/>
        <v/>
      </c>
      <c r="P197" s="36"/>
      <c r="Q197" s="31" t="str">
        <f t="shared" si="21"/>
        <v/>
      </c>
      <c r="R197" s="37"/>
      <c r="S197" s="37"/>
      <c r="T197" s="37"/>
      <c r="U197" s="37"/>
      <c r="V197" s="35"/>
      <c r="W197" s="32" t="str">
        <f>IF(OR(D197="",O197="",O197="Informativa"),"",D197+IF(O197="Crítica",IF(OR(I197="Sí",P197="Sí"),Listas!$C$6,Listas!$C$5),IF(O197="Alta",Listas!$C$7,IF(O197="Media",Listas!$C$8,Listas!$C$9))))</f>
        <v/>
      </c>
      <c r="X197" s="31" t="str">
        <f t="shared" ca="1" si="22"/>
        <v/>
      </c>
      <c r="Y197" s="39"/>
      <c r="Z197" s="34"/>
      <c r="AA197" s="35"/>
      <c r="AB197" s="34"/>
      <c r="AC197" s="31" t="str">
        <f t="shared" si="23"/>
        <v/>
      </c>
      <c r="AD197" s="35"/>
      <c r="AE197" s="35"/>
      <c r="AF197" s="37"/>
    </row>
    <row r="198" spans="2:32" x14ac:dyDescent="0.2">
      <c r="B198" s="36"/>
      <c r="C198" s="35"/>
      <c r="D198" s="34"/>
      <c r="E198" s="35"/>
      <c r="F198" s="37"/>
      <c r="G198" s="35"/>
      <c r="H198" s="35"/>
      <c r="I198" s="36"/>
      <c r="J198" s="36"/>
      <c r="K198" s="37"/>
      <c r="L198" s="37"/>
      <c r="M198" s="35"/>
      <c r="N198" s="38"/>
      <c r="O198" s="31" t="str">
        <f t="shared" ref="O198:O205" si="24">IF(N198="","",IF(N198&gt;=9,"Crítica",IF(N198&gt;=7,"Alta",IF(N198&gt;=4,"Media",IF(N198&gt;0,"Baja","Informativa")))))</f>
        <v/>
      </c>
      <c r="P198" s="36"/>
      <c r="Q198" s="31" t="str">
        <f t="shared" ref="Q198:Q205" si="25">IF(O198="","",IF(AND(O198="Crítica",OR(I198="Sí",P198="Sí")),"1 - Inmediata",IF(OR(O198="Crítica",AND(O198="Alta",OR(I198="Sí",P198="Sí"))),"2 - Alta",IF(OR(O198="Alta",O198="Media"),"3 - Media","4 - Baja"))))</f>
        <v/>
      </c>
      <c r="R198" s="37"/>
      <c r="S198" s="37"/>
      <c r="T198" s="37"/>
      <c r="U198" s="37"/>
      <c r="V198" s="35"/>
      <c r="W198" s="32" t="str">
        <f>IF(OR(D198="",O198="",O198="Informativa"),"",D198+IF(O198="Crítica",IF(OR(I198="Sí",P198="Sí"),Listas!$C$6,Listas!$C$5),IF(O198="Alta",Listas!$C$7,IF(O198="Media",Listas!$C$8,Listas!$C$9))))</f>
        <v/>
      </c>
      <c r="X198" s="31" t="str">
        <f t="shared" ref="X198:X205" ca="1" si="26">IF(W198="","",IF(OR(V198="Remediada",V198="Falso positivo",V198="Excepción aprobada"),"",W198-TODAY()))</f>
        <v/>
      </c>
      <c r="Y198" s="39"/>
      <c r="Z198" s="34"/>
      <c r="AA198" s="35"/>
      <c r="AB198" s="34"/>
      <c r="AC198" s="31" t="str">
        <f t="shared" ref="AC198:AC205" si="27">IF(OR(AB198="",W198=""),"",IF(AB198&lt;=W198,"Sí","No"))</f>
        <v/>
      </c>
      <c r="AD198" s="35"/>
      <c r="AE198" s="35"/>
      <c r="AF198" s="37"/>
    </row>
    <row r="199" spans="2:32" x14ac:dyDescent="0.2">
      <c r="B199" s="36"/>
      <c r="C199" s="35"/>
      <c r="D199" s="34"/>
      <c r="E199" s="35"/>
      <c r="F199" s="37"/>
      <c r="G199" s="35"/>
      <c r="H199" s="35"/>
      <c r="I199" s="36"/>
      <c r="J199" s="36"/>
      <c r="K199" s="37"/>
      <c r="L199" s="37"/>
      <c r="M199" s="35"/>
      <c r="N199" s="38"/>
      <c r="O199" s="31" t="str">
        <f t="shared" si="24"/>
        <v/>
      </c>
      <c r="P199" s="36"/>
      <c r="Q199" s="31" t="str">
        <f t="shared" si="25"/>
        <v/>
      </c>
      <c r="R199" s="37"/>
      <c r="S199" s="37"/>
      <c r="T199" s="37"/>
      <c r="U199" s="37"/>
      <c r="V199" s="35"/>
      <c r="W199" s="32" t="str">
        <f>IF(OR(D199="",O199="",O199="Informativa"),"",D199+IF(O199="Crítica",IF(OR(I199="Sí",P199="Sí"),Listas!$C$6,Listas!$C$5),IF(O199="Alta",Listas!$C$7,IF(O199="Media",Listas!$C$8,Listas!$C$9))))</f>
        <v/>
      </c>
      <c r="X199" s="31" t="str">
        <f t="shared" ca="1" si="26"/>
        <v/>
      </c>
      <c r="Y199" s="39"/>
      <c r="Z199" s="34"/>
      <c r="AA199" s="35"/>
      <c r="AB199" s="34"/>
      <c r="AC199" s="31" t="str">
        <f t="shared" si="27"/>
        <v/>
      </c>
      <c r="AD199" s="35"/>
      <c r="AE199" s="35"/>
      <c r="AF199" s="37"/>
    </row>
    <row r="200" spans="2:32" x14ac:dyDescent="0.2">
      <c r="B200" s="36"/>
      <c r="C200" s="35"/>
      <c r="D200" s="34"/>
      <c r="E200" s="35"/>
      <c r="F200" s="37"/>
      <c r="G200" s="35"/>
      <c r="H200" s="35"/>
      <c r="I200" s="36"/>
      <c r="J200" s="36"/>
      <c r="K200" s="37"/>
      <c r="L200" s="37"/>
      <c r="M200" s="35"/>
      <c r="N200" s="38"/>
      <c r="O200" s="31" t="str">
        <f t="shared" si="24"/>
        <v/>
      </c>
      <c r="P200" s="36"/>
      <c r="Q200" s="31" t="str">
        <f t="shared" si="25"/>
        <v/>
      </c>
      <c r="R200" s="37"/>
      <c r="S200" s="37"/>
      <c r="T200" s="37"/>
      <c r="U200" s="37"/>
      <c r="V200" s="35"/>
      <c r="W200" s="32" t="str">
        <f>IF(OR(D200="",O200="",O200="Informativa"),"",D200+IF(O200="Crítica",IF(OR(I200="Sí",P200="Sí"),Listas!$C$6,Listas!$C$5),IF(O200="Alta",Listas!$C$7,IF(O200="Media",Listas!$C$8,Listas!$C$9))))</f>
        <v/>
      </c>
      <c r="X200" s="31" t="str">
        <f t="shared" ca="1" si="26"/>
        <v/>
      </c>
      <c r="Y200" s="39"/>
      <c r="Z200" s="34"/>
      <c r="AA200" s="35"/>
      <c r="AB200" s="34"/>
      <c r="AC200" s="31" t="str">
        <f t="shared" si="27"/>
        <v/>
      </c>
      <c r="AD200" s="35"/>
      <c r="AE200" s="35"/>
      <c r="AF200" s="37"/>
    </row>
    <row r="201" spans="2:32" x14ac:dyDescent="0.2">
      <c r="B201" s="36"/>
      <c r="C201" s="35"/>
      <c r="D201" s="34"/>
      <c r="E201" s="35"/>
      <c r="F201" s="37"/>
      <c r="G201" s="35"/>
      <c r="H201" s="35"/>
      <c r="I201" s="36"/>
      <c r="J201" s="36"/>
      <c r="K201" s="37"/>
      <c r="L201" s="37"/>
      <c r="M201" s="35"/>
      <c r="N201" s="38"/>
      <c r="O201" s="31" t="str">
        <f t="shared" si="24"/>
        <v/>
      </c>
      <c r="P201" s="36"/>
      <c r="Q201" s="31" t="str">
        <f t="shared" si="25"/>
        <v/>
      </c>
      <c r="R201" s="37"/>
      <c r="S201" s="37"/>
      <c r="T201" s="37"/>
      <c r="U201" s="37"/>
      <c r="V201" s="35"/>
      <c r="W201" s="32" t="str">
        <f>IF(OR(D201="",O201="",O201="Informativa"),"",D201+IF(O201="Crítica",IF(OR(I201="Sí",P201="Sí"),Listas!$C$6,Listas!$C$5),IF(O201="Alta",Listas!$C$7,IF(O201="Media",Listas!$C$8,Listas!$C$9))))</f>
        <v/>
      </c>
      <c r="X201" s="31" t="str">
        <f t="shared" ca="1" si="26"/>
        <v/>
      </c>
      <c r="Y201" s="39"/>
      <c r="Z201" s="34"/>
      <c r="AA201" s="35"/>
      <c r="AB201" s="34"/>
      <c r="AC201" s="31" t="str">
        <f t="shared" si="27"/>
        <v/>
      </c>
      <c r="AD201" s="35"/>
      <c r="AE201" s="35"/>
      <c r="AF201" s="37"/>
    </row>
    <row r="202" spans="2:32" x14ac:dyDescent="0.2">
      <c r="B202" s="36"/>
      <c r="C202" s="35"/>
      <c r="D202" s="34"/>
      <c r="E202" s="35"/>
      <c r="F202" s="37"/>
      <c r="G202" s="35"/>
      <c r="H202" s="35"/>
      <c r="I202" s="36"/>
      <c r="J202" s="36"/>
      <c r="K202" s="37"/>
      <c r="L202" s="37"/>
      <c r="M202" s="35"/>
      <c r="N202" s="38"/>
      <c r="O202" s="31" t="str">
        <f t="shared" si="24"/>
        <v/>
      </c>
      <c r="P202" s="36"/>
      <c r="Q202" s="31" t="str">
        <f t="shared" si="25"/>
        <v/>
      </c>
      <c r="R202" s="37"/>
      <c r="S202" s="37"/>
      <c r="T202" s="37"/>
      <c r="U202" s="37"/>
      <c r="V202" s="35"/>
      <c r="W202" s="32" t="str">
        <f>IF(OR(D202="",O202="",O202="Informativa"),"",D202+IF(O202="Crítica",IF(OR(I202="Sí",P202="Sí"),Listas!$C$6,Listas!$C$5),IF(O202="Alta",Listas!$C$7,IF(O202="Media",Listas!$C$8,Listas!$C$9))))</f>
        <v/>
      </c>
      <c r="X202" s="31" t="str">
        <f t="shared" ca="1" si="26"/>
        <v/>
      </c>
      <c r="Y202" s="39"/>
      <c r="Z202" s="34"/>
      <c r="AA202" s="35"/>
      <c r="AB202" s="34"/>
      <c r="AC202" s="31" t="str">
        <f t="shared" si="27"/>
        <v/>
      </c>
      <c r="AD202" s="35"/>
      <c r="AE202" s="35"/>
      <c r="AF202" s="37"/>
    </row>
    <row r="203" spans="2:32" x14ac:dyDescent="0.2">
      <c r="B203" s="36"/>
      <c r="C203" s="35"/>
      <c r="D203" s="34"/>
      <c r="E203" s="35"/>
      <c r="F203" s="37"/>
      <c r="G203" s="35"/>
      <c r="H203" s="35"/>
      <c r="I203" s="36"/>
      <c r="J203" s="36"/>
      <c r="K203" s="37"/>
      <c r="L203" s="37"/>
      <c r="M203" s="35"/>
      <c r="N203" s="38"/>
      <c r="O203" s="31" t="str">
        <f t="shared" si="24"/>
        <v/>
      </c>
      <c r="P203" s="36"/>
      <c r="Q203" s="31" t="str">
        <f t="shared" si="25"/>
        <v/>
      </c>
      <c r="R203" s="37"/>
      <c r="S203" s="37"/>
      <c r="T203" s="37"/>
      <c r="U203" s="37"/>
      <c r="V203" s="35"/>
      <c r="W203" s="32" t="str">
        <f>IF(OR(D203="",O203="",O203="Informativa"),"",D203+IF(O203="Crítica",IF(OR(I203="Sí",P203="Sí"),Listas!$C$6,Listas!$C$5),IF(O203="Alta",Listas!$C$7,IF(O203="Media",Listas!$C$8,Listas!$C$9))))</f>
        <v/>
      </c>
      <c r="X203" s="31" t="str">
        <f t="shared" ca="1" si="26"/>
        <v/>
      </c>
      <c r="Y203" s="39"/>
      <c r="Z203" s="34"/>
      <c r="AA203" s="35"/>
      <c r="AB203" s="34"/>
      <c r="AC203" s="31" t="str">
        <f t="shared" si="27"/>
        <v/>
      </c>
      <c r="AD203" s="35"/>
      <c r="AE203" s="35"/>
      <c r="AF203" s="37"/>
    </row>
    <row r="204" spans="2:32" x14ac:dyDescent="0.2">
      <c r="B204" s="36"/>
      <c r="C204" s="35"/>
      <c r="D204" s="34"/>
      <c r="E204" s="35"/>
      <c r="F204" s="37"/>
      <c r="G204" s="35"/>
      <c r="H204" s="35"/>
      <c r="I204" s="36"/>
      <c r="J204" s="36"/>
      <c r="K204" s="37"/>
      <c r="L204" s="37"/>
      <c r="M204" s="35"/>
      <c r="N204" s="38"/>
      <c r="O204" s="31" t="str">
        <f t="shared" si="24"/>
        <v/>
      </c>
      <c r="P204" s="36"/>
      <c r="Q204" s="31" t="str">
        <f t="shared" si="25"/>
        <v/>
      </c>
      <c r="R204" s="37"/>
      <c r="S204" s="37"/>
      <c r="T204" s="37"/>
      <c r="U204" s="37"/>
      <c r="V204" s="35"/>
      <c r="W204" s="32" t="str">
        <f>IF(OR(D204="",O204="",O204="Informativa"),"",D204+IF(O204="Crítica",IF(OR(I204="Sí",P204="Sí"),Listas!$C$6,Listas!$C$5),IF(O204="Alta",Listas!$C$7,IF(O204="Media",Listas!$C$8,Listas!$C$9))))</f>
        <v/>
      </c>
      <c r="X204" s="31" t="str">
        <f t="shared" ca="1" si="26"/>
        <v/>
      </c>
      <c r="Y204" s="39"/>
      <c r="Z204" s="34"/>
      <c r="AA204" s="35"/>
      <c r="AB204" s="34"/>
      <c r="AC204" s="31" t="str">
        <f t="shared" si="27"/>
        <v/>
      </c>
      <c r="AD204" s="35"/>
      <c r="AE204" s="35"/>
      <c r="AF204" s="37"/>
    </row>
    <row r="205" spans="2:32" x14ac:dyDescent="0.2">
      <c r="B205" s="36"/>
      <c r="C205" s="35"/>
      <c r="D205" s="34"/>
      <c r="E205" s="35"/>
      <c r="F205" s="37"/>
      <c r="G205" s="35"/>
      <c r="H205" s="35"/>
      <c r="I205" s="36"/>
      <c r="J205" s="36"/>
      <c r="K205" s="37"/>
      <c r="L205" s="37"/>
      <c r="M205" s="35"/>
      <c r="N205" s="38"/>
      <c r="O205" s="31" t="str">
        <f t="shared" si="24"/>
        <v/>
      </c>
      <c r="P205" s="36"/>
      <c r="Q205" s="31" t="str">
        <f t="shared" si="25"/>
        <v/>
      </c>
      <c r="R205" s="37"/>
      <c r="S205" s="37"/>
      <c r="T205" s="37"/>
      <c r="U205" s="37"/>
      <c r="V205" s="35"/>
      <c r="W205" s="32" t="str">
        <f>IF(OR(D205="",O205="",O205="Informativa"),"",D205+IF(O205="Crítica",IF(OR(I205="Sí",P205="Sí"),Listas!$C$6,Listas!$C$5),IF(O205="Alta",Listas!$C$7,IF(O205="Media",Listas!$C$8,Listas!$C$9))))</f>
        <v/>
      </c>
      <c r="X205" s="31" t="str">
        <f t="shared" ca="1" si="26"/>
        <v/>
      </c>
      <c r="Y205" s="39"/>
      <c r="Z205" s="34"/>
      <c r="AA205" s="35"/>
      <c r="AB205" s="34"/>
      <c r="AC205" s="31" t="str">
        <f t="shared" si="27"/>
        <v/>
      </c>
      <c r="AD205" s="35"/>
      <c r="AE205" s="35"/>
      <c r="AF205" s="37"/>
    </row>
  </sheetData>
  <autoFilter ref="B5:AF205" xr:uid="{00000000-0009-0000-0000-000002000000}"/>
  <mergeCells count="7">
    <mergeCell ref="B4:AF4"/>
    <mergeCell ref="AE1:AF1"/>
    <mergeCell ref="AE2:AF2"/>
    <mergeCell ref="AE3:AF3"/>
    <mergeCell ref="A1:D3"/>
    <mergeCell ref="E1:AD2"/>
    <mergeCell ref="E3:AD3"/>
  </mergeCells>
  <conditionalFormatting sqref="O6:O205">
    <cfRule type="cellIs" dxfId="23" priority="2" operator="equal">
      <formula>"Crítica"</formula>
    </cfRule>
    <cfRule type="cellIs" dxfId="22" priority="3" operator="equal">
      <formula>"Alta"</formula>
    </cfRule>
    <cfRule type="cellIs" dxfId="21" priority="4" operator="equal">
      <formula>"Media"</formula>
    </cfRule>
    <cfRule type="cellIs" dxfId="20" priority="5" operator="equal">
      <formula>"Baja"</formula>
    </cfRule>
    <cfRule type="cellIs" dxfId="19" priority="6" operator="equal">
      <formula>"Informativa"</formula>
    </cfRule>
  </conditionalFormatting>
  <conditionalFormatting sqref="Q6:Q205">
    <cfRule type="cellIs" dxfId="18" priority="7" operator="equal">
      <formula>"1 - Inmediata"</formula>
    </cfRule>
    <cfRule type="cellIs" dxfId="17" priority="8" operator="equal">
      <formula>"2 - Alta"</formula>
    </cfRule>
    <cfRule type="cellIs" dxfId="16" priority="9" operator="equal">
      <formula>"3 - Media"</formula>
    </cfRule>
    <cfRule type="cellIs" dxfId="15" priority="10" operator="equal">
      <formula>"4 - Baja"</formula>
    </cfRule>
  </conditionalFormatting>
  <conditionalFormatting sqref="V6:V205">
    <cfRule type="cellIs" dxfId="14" priority="11" operator="equal">
      <formula>"Remediada"</formula>
    </cfRule>
    <cfRule type="cellIs" dxfId="13" priority="12" operator="equal">
      <formula>"Falso positivo"</formula>
    </cfRule>
    <cfRule type="cellIs" dxfId="12" priority="13" operator="equal">
      <formula>"Excepción aprobada"</formula>
    </cfRule>
    <cfRule type="cellIs" dxfId="11" priority="14" operator="equal">
      <formula>"En remediación"</formula>
    </cfRule>
    <cfRule type="cellIs" dxfId="10" priority="15" operator="equal">
      <formula>"En verificación"</formula>
    </cfRule>
    <cfRule type="cellIs" dxfId="9" priority="16" operator="equal">
      <formula>"Identificada"</formula>
    </cfRule>
    <cfRule type="cellIs" dxfId="8" priority="17" operator="equal">
      <formula>"En análisis"</formula>
    </cfRule>
  </conditionalFormatting>
  <conditionalFormatting sqref="X6:X205">
    <cfRule type="cellIs" dxfId="7" priority="18" operator="lessThan">
      <formula>0</formula>
    </cfRule>
    <cfRule type="cellIs" dxfId="6" priority="19" operator="between">
      <formula>0</formula>
      <formula>5</formula>
    </cfRule>
  </conditionalFormatting>
  <conditionalFormatting sqref="AA6:AA205">
    <cfRule type="cellIs" dxfId="5" priority="22" operator="equal">
      <formula>"Persiste"</formula>
    </cfRule>
    <cfRule type="cellIs" dxfId="4" priority="23" operator="equal">
      <formula>"Remediada"</formula>
    </cfRule>
  </conditionalFormatting>
  <conditionalFormatting sqref="AC6:AC205">
    <cfRule type="cellIs" dxfId="3" priority="20" operator="equal">
      <formula>"Sí"</formula>
    </cfRule>
    <cfRule type="cellIs" dxfId="2" priority="21" operator="equal">
      <formula>"No"</formula>
    </cfRule>
  </conditionalFormatting>
  <dataValidations count="2">
    <dataValidation type="decimal" allowBlank="1" errorTitle="Puntaje CVSS no válido" error="El puntaje CVSS v3.1 debe estar entre 0.0 y 10.0." sqref="N6:N205" xr:uid="{00000000-0002-0000-0200-000008000000}">
      <formula1>0</formula1>
      <formula2>10</formula2>
    </dataValidation>
    <dataValidation type="decimal" allowBlank="1" errorTitle="Avance no válido" error="Registre el avance como porcentaje entre 0% y 100%." sqref="Y6:Y205" xr:uid="{00000000-0002-0000-0200-000009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errorTitle="Valor no permitido" error="Seleccione un valor de la lista desplegable." xr:uid="{00000000-0002-0000-0200-000000000000}">
          <x14:formula1>
            <xm:f>Listas!$E$15:$E$22</xm:f>
          </x14:formula1>
          <x14:formula2>
            <xm:f>0</xm:f>
          </x14:formula2>
          <xm:sqref>E6:E205</xm:sqref>
        </x14:dataValidation>
        <x14:dataValidation type="list" allowBlank="1" errorTitle="Valor no permitido" error="Seleccione un valor de la lista desplegable." xr:uid="{00000000-0002-0000-0200-000001000000}">
          <x14:formula1>
            <xm:f>Listas!$F$15:$F$23</xm:f>
          </x14:formula1>
          <x14:formula2>
            <xm:f>0</xm:f>
          </x14:formula2>
          <xm:sqref>H6:H205</xm:sqref>
        </x14:dataValidation>
        <x14:dataValidation type="list" allowBlank="1" errorTitle="Valor no permitido" error="Seleccione un valor de la lista desplegable." xr:uid="{00000000-0002-0000-0200-000002000000}">
          <x14:formula1>
            <xm:f>Listas!$G$15:$G$16</xm:f>
          </x14:formula1>
          <x14:formula2>
            <xm:f>0</xm:f>
          </x14:formula2>
          <xm:sqref>I6:I205 P6:P205</xm:sqref>
        </x14:dataValidation>
        <x14:dataValidation type="list" allowBlank="1" errorTitle="Valor no permitido" error="Seleccione un valor de la lista desplegable." xr:uid="{00000000-0002-0000-0200-000003000000}">
          <x14:formula1>
            <xm:f>Listas!$H$15:$H$17</xm:f>
          </x14:formula1>
          <x14:formula2>
            <xm:f>0</xm:f>
          </x14:formula2>
          <xm:sqref>J6:J205</xm:sqref>
        </x14:dataValidation>
        <x14:dataValidation type="list" allowBlank="1" errorTitle="Valor no permitido" error="Seleccione un valor de la lista desplegable." xr:uid="{00000000-0002-0000-0200-000005000000}">
          <x14:formula1>
            <xm:f>Listas!$I$15:$I$21</xm:f>
          </x14:formula1>
          <x14:formula2>
            <xm:f>0</xm:f>
          </x14:formula2>
          <xm:sqref>U6:U205</xm:sqref>
        </x14:dataValidation>
        <x14:dataValidation type="list" allowBlank="1" errorTitle="Valor no permitido" error="Seleccione un valor de la lista desplegable." xr:uid="{00000000-0002-0000-0200-000006000000}">
          <x14:formula1>
            <xm:f>Listas!$J$15:$J$21</xm:f>
          </x14:formula1>
          <x14:formula2>
            <xm:f>0</xm:f>
          </x14:formula2>
          <xm:sqref>V6:V205</xm:sqref>
        </x14:dataValidation>
        <x14:dataValidation type="list" allowBlank="1" errorTitle="Valor no permitido" error="Seleccione un valor de la lista desplegable." xr:uid="{00000000-0002-0000-0200-000007000000}">
          <x14:formula1>
            <xm:f>Listas!$K$15:$K$17</xm:f>
          </x14:formula1>
          <x14:formula2>
            <xm:f>0</xm:f>
          </x14:formula2>
          <xm:sqref>AA6:AA205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A5F"/>
  </sheetPr>
  <dimension ref="B1:M23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44" customWidth="1"/>
    <col min="3" max="3" width="10" customWidth="1"/>
    <col min="4" max="4" width="3" customWidth="1"/>
    <col min="5" max="12" width="26" customWidth="1"/>
  </cols>
  <sheetData>
    <row r="1" spans="2:13" ht="19.5" customHeight="1" x14ac:dyDescent="0.2">
      <c r="B1" s="57" t="s">
        <v>58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3" spans="2:13" x14ac:dyDescent="0.2">
      <c r="B3" s="58" t="s">
        <v>59</v>
      </c>
      <c r="C3" s="58"/>
      <c r="D3" s="58"/>
    </row>
    <row r="4" spans="2:13" x14ac:dyDescent="0.2">
      <c r="B4" s="3" t="s">
        <v>60</v>
      </c>
      <c r="C4" s="3" t="s">
        <v>61</v>
      </c>
    </row>
    <row r="5" spans="2:13" x14ac:dyDescent="0.2">
      <c r="B5" s="11" t="s">
        <v>62</v>
      </c>
      <c r="C5" s="12">
        <v>7</v>
      </c>
    </row>
    <row r="6" spans="2:13" x14ac:dyDescent="0.2">
      <c r="B6" s="11" t="s">
        <v>63</v>
      </c>
      <c r="C6" s="12">
        <v>3</v>
      </c>
    </row>
    <row r="7" spans="2:13" x14ac:dyDescent="0.2">
      <c r="B7" s="11" t="s">
        <v>64</v>
      </c>
      <c r="C7" s="12">
        <v>15</v>
      </c>
    </row>
    <row r="8" spans="2:13" x14ac:dyDescent="0.2">
      <c r="B8" s="11" t="s">
        <v>65</v>
      </c>
      <c r="C8" s="12">
        <v>30</v>
      </c>
    </row>
    <row r="9" spans="2:13" x14ac:dyDescent="0.2">
      <c r="B9" s="11" t="s">
        <v>66</v>
      </c>
      <c r="C9" s="12">
        <v>90</v>
      </c>
    </row>
    <row r="10" spans="2:13" x14ac:dyDescent="0.2"/>
    <row r="11" spans="2:13" x14ac:dyDescent="0.2">
      <c r="B11" s="54" t="s">
        <v>67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4" spans="2:13" ht="30" customHeight="1" x14ac:dyDescent="0.2">
      <c r="E14" s="13" t="s">
        <v>68</v>
      </c>
      <c r="F14" s="13" t="s">
        <v>69</v>
      </c>
      <c r="G14" s="13" t="s">
        <v>70</v>
      </c>
      <c r="H14" s="13" t="s">
        <v>71</v>
      </c>
      <c r="I14" s="13" t="s">
        <v>72</v>
      </c>
      <c r="J14" s="13" t="s">
        <v>73</v>
      </c>
      <c r="K14" s="13" t="s">
        <v>74</v>
      </c>
      <c r="L14" s="13" t="s">
        <v>75</v>
      </c>
    </row>
    <row r="15" spans="2:13" x14ac:dyDescent="0.2">
      <c r="E15" s="11" t="s">
        <v>76</v>
      </c>
      <c r="F15" s="11" t="s">
        <v>77</v>
      </c>
      <c r="G15" s="11" t="s">
        <v>78</v>
      </c>
      <c r="H15" s="11" t="s">
        <v>64</v>
      </c>
      <c r="I15" s="11" t="s">
        <v>79</v>
      </c>
      <c r="J15" s="11" t="s">
        <v>80</v>
      </c>
      <c r="K15" s="11" t="s">
        <v>81</v>
      </c>
      <c r="L15" s="11" t="s">
        <v>82</v>
      </c>
    </row>
    <row r="16" spans="2:13" x14ac:dyDescent="0.2">
      <c r="E16" s="11" t="s">
        <v>83</v>
      </c>
      <c r="F16" s="11" t="s">
        <v>84</v>
      </c>
      <c r="G16" s="11" t="s">
        <v>85</v>
      </c>
      <c r="H16" s="11" t="s">
        <v>65</v>
      </c>
      <c r="I16" s="11" t="s">
        <v>86</v>
      </c>
      <c r="J16" s="11" t="s">
        <v>87</v>
      </c>
      <c r="K16" s="11" t="s">
        <v>88</v>
      </c>
      <c r="L16" s="11" t="s">
        <v>89</v>
      </c>
    </row>
    <row r="17" spans="5:12" x14ac:dyDescent="0.2">
      <c r="E17" s="11" t="s">
        <v>90</v>
      </c>
      <c r="F17" s="11" t="s">
        <v>91</v>
      </c>
      <c r="H17" s="11" t="s">
        <v>66</v>
      </c>
      <c r="I17" s="11" t="s">
        <v>92</v>
      </c>
      <c r="J17" s="11" t="s">
        <v>93</v>
      </c>
      <c r="K17" s="11" t="s">
        <v>94</v>
      </c>
      <c r="L17" s="11" t="s">
        <v>95</v>
      </c>
    </row>
    <row r="18" spans="5:12" x14ac:dyDescent="0.2">
      <c r="E18" s="11" t="s">
        <v>96</v>
      </c>
      <c r="F18" s="11" t="s">
        <v>97</v>
      </c>
      <c r="I18" s="11" t="s">
        <v>98</v>
      </c>
      <c r="J18" s="11" t="s">
        <v>99</v>
      </c>
      <c r="L18" s="11" t="s">
        <v>100</v>
      </c>
    </row>
    <row r="19" spans="5:12" x14ac:dyDescent="0.2">
      <c r="E19" s="11" t="s">
        <v>101</v>
      </c>
      <c r="F19" s="11" t="s">
        <v>102</v>
      </c>
      <c r="I19" s="11" t="s">
        <v>103</v>
      </c>
      <c r="J19" s="11" t="s">
        <v>81</v>
      </c>
    </row>
    <row r="20" spans="5:12" x14ac:dyDescent="0.2">
      <c r="E20" s="11" t="s">
        <v>104</v>
      </c>
      <c r="F20" s="11" t="s">
        <v>105</v>
      </c>
      <c r="I20" s="11" t="s">
        <v>106</v>
      </c>
      <c r="J20" s="11" t="s">
        <v>107</v>
      </c>
    </row>
    <row r="21" spans="5:12" x14ac:dyDescent="0.2">
      <c r="E21" s="11" t="s">
        <v>108</v>
      </c>
      <c r="F21" s="11" t="s">
        <v>109</v>
      </c>
      <c r="I21" s="11" t="s">
        <v>110</v>
      </c>
      <c r="J21" s="11" t="s">
        <v>111</v>
      </c>
    </row>
    <row r="22" spans="5:12" x14ac:dyDescent="0.2">
      <c r="E22" s="11" t="s">
        <v>112</v>
      </c>
      <c r="F22" s="11" t="s">
        <v>113</v>
      </c>
    </row>
    <row r="23" spans="5:12" x14ac:dyDescent="0.2">
      <c r="F23" s="11" t="s">
        <v>114</v>
      </c>
    </row>
  </sheetData>
  <mergeCells count="3">
    <mergeCell ref="B1:M1"/>
    <mergeCell ref="B3:D3"/>
    <mergeCell ref="B11:M11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5C8A"/>
  </sheetPr>
  <dimension ref="B1:P103"/>
  <sheetViews>
    <sheetView showGridLines="0" zoomScaleNormal="100" workbookViewId="0">
      <selection activeCell="J8" sqref="J8"/>
    </sheetView>
  </sheetViews>
  <sheetFormatPr baseColWidth="10" defaultColWidth="8.6640625" defaultRowHeight="15" x14ac:dyDescent="0.2"/>
  <cols>
    <col min="1" max="1" width="2" customWidth="1"/>
    <col min="2" max="2" width="16" customWidth="1"/>
    <col min="3" max="3" width="14" customWidth="1"/>
    <col min="4" max="4" width="12" customWidth="1"/>
    <col min="5" max="5" width="34" customWidth="1"/>
    <col min="6" max="6" width="28" customWidth="1"/>
    <col min="7" max="7" width="12" customWidth="1"/>
    <col min="8" max="8" width="34" customWidth="1"/>
    <col min="9" max="9" width="38" customWidth="1"/>
    <col min="10" max="10" width="14" customWidth="1"/>
    <col min="11" max="11" width="16" customWidth="1"/>
    <col min="12" max="12" width="12" customWidth="1"/>
    <col min="13" max="13" width="14" customWidth="1"/>
    <col min="14" max="15" width="24" customWidth="1"/>
    <col min="16" max="16" width="32" customWidth="1"/>
  </cols>
  <sheetData>
    <row r="1" spans="2:16" ht="24" customHeight="1" x14ac:dyDescent="0.2">
      <c r="B1" s="56" t="s">
        <v>148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2:16" x14ac:dyDescent="0.2">
      <c r="B2" s="54" t="s">
        <v>204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2:16" ht="42" customHeight="1" x14ac:dyDescent="0.2">
      <c r="B3" s="14" t="s">
        <v>149</v>
      </c>
      <c r="C3" s="14" t="s">
        <v>150</v>
      </c>
      <c r="D3" s="14" t="s">
        <v>151</v>
      </c>
      <c r="E3" s="14" t="s">
        <v>152</v>
      </c>
      <c r="F3" s="14" t="s">
        <v>153</v>
      </c>
      <c r="G3" s="14" t="s">
        <v>60</v>
      </c>
      <c r="H3" s="14" t="s">
        <v>154</v>
      </c>
      <c r="I3" s="14" t="s">
        <v>155</v>
      </c>
      <c r="J3" s="14" t="s">
        <v>156</v>
      </c>
      <c r="K3" s="14" t="s">
        <v>75</v>
      </c>
      <c r="L3" s="14" t="s">
        <v>157</v>
      </c>
      <c r="M3" s="14" t="s">
        <v>158</v>
      </c>
      <c r="N3" s="14" t="s">
        <v>159</v>
      </c>
      <c r="O3" s="14" t="s">
        <v>160</v>
      </c>
      <c r="P3" s="14" t="s">
        <v>161</v>
      </c>
    </row>
    <row r="4" spans="2:16" x14ac:dyDescent="0.2">
      <c r="B4" s="17"/>
      <c r="C4" s="16"/>
      <c r="D4" s="17"/>
      <c r="E4" s="2"/>
      <c r="F4" s="2"/>
      <c r="G4" s="17"/>
      <c r="H4" s="2"/>
      <c r="I4" s="2"/>
      <c r="J4" s="16"/>
      <c r="K4" s="17"/>
      <c r="L4" s="15" t="str">
        <f t="shared" ref="L4:L35" ca="1" si="0">IF(OR(J4="",K4="Cerrada"),"",J4-TODAY())</f>
        <v/>
      </c>
      <c r="M4" s="16"/>
      <c r="N4" s="2"/>
      <c r="O4" s="2"/>
      <c r="P4" s="2"/>
    </row>
    <row r="5" spans="2:16" x14ac:dyDescent="0.2">
      <c r="B5" s="17"/>
      <c r="C5" s="16"/>
      <c r="D5" s="17"/>
      <c r="E5" s="2"/>
      <c r="F5" s="2"/>
      <c r="G5" s="17"/>
      <c r="H5" s="2"/>
      <c r="I5" s="2"/>
      <c r="J5" s="16"/>
      <c r="K5" s="17"/>
      <c r="L5" s="15" t="str">
        <f t="shared" ca="1" si="0"/>
        <v/>
      </c>
      <c r="M5" s="16"/>
      <c r="N5" s="2"/>
      <c r="O5" s="2"/>
      <c r="P5" s="2"/>
    </row>
    <row r="6" spans="2:16" x14ac:dyDescent="0.2">
      <c r="B6" s="17"/>
      <c r="C6" s="16"/>
      <c r="D6" s="17"/>
      <c r="E6" s="2"/>
      <c r="F6" s="2"/>
      <c r="G6" s="17"/>
      <c r="H6" s="2"/>
      <c r="I6" s="2"/>
      <c r="J6" s="16"/>
      <c r="K6" s="17"/>
      <c r="L6" s="15" t="str">
        <f t="shared" ca="1" si="0"/>
        <v/>
      </c>
      <c r="M6" s="16"/>
      <c r="N6" s="2"/>
      <c r="O6" s="2"/>
      <c r="P6" s="2"/>
    </row>
    <row r="7" spans="2:16" x14ac:dyDescent="0.2">
      <c r="B7" s="17"/>
      <c r="C7" s="16"/>
      <c r="D7" s="17"/>
      <c r="E7" s="2"/>
      <c r="F7" s="2"/>
      <c r="G7" s="17"/>
      <c r="H7" s="2"/>
      <c r="I7" s="2"/>
      <c r="J7" s="16"/>
      <c r="K7" s="17"/>
      <c r="L7" s="15" t="str">
        <f t="shared" ca="1" si="0"/>
        <v/>
      </c>
      <c r="M7" s="16"/>
      <c r="N7" s="2"/>
      <c r="O7" s="2"/>
      <c r="P7" s="2"/>
    </row>
    <row r="8" spans="2:16" x14ac:dyDescent="0.2">
      <c r="B8" s="17"/>
      <c r="C8" s="16"/>
      <c r="D8" s="17"/>
      <c r="E8" s="2"/>
      <c r="F8" s="2"/>
      <c r="G8" s="17"/>
      <c r="H8" s="2"/>
      <c r="I8" s="2"/>
      <c r="J8" s="16"/>
      <c r="K8" s="17"/>
      <c r="L8" s="15" t="str">
        <f t="shared" ca="1" si="0"/>
        <v/>
      </c>
      <c r="M8" s="16"/>
      <c r="N8" s="2"/>
      <c r="O8" s="2"/>
      <c r="P8" s="2"/>
    </row>
    <row r="9" spans="2:16" x14ac:dyDescent="0.2">
      <c r="B9" s="17"/>
      <c r="C9" s="16"/>
      <c r="D9" s="17"/>
      <c r="E9" s="2"/>
      <c r="F9" s="2"/>
      <c r="G9" s="17"/>
      <c r="H9" s="2"/>
      <c r="I9" s="2"/>
      <c r="J9" s="16"/>
      <c r="K9" s="17"/>
      <c r="L9" s="15" t="str">
        <f t="shared" ca="1" si="0"/>
        <v/>
      </c>
      <c r="M9" s="16"/>
      <c r="N9" s="2"/>
      <c r="O9" s="2"/>
      <c r="P9" s="2"/>
    </row>
    <row r="10" spans="2:16" x14ac:dyDescent="0.2">
      <c r="B10" s="17"/>
      <c r="C10" s="16"/>
      <c r="D10" s="17"/>
      <c r="E10" s="2"/>
      <c r="F10" s="2"/>
      <c r="G10" s="17"/>
      <c r="H10" s="2"/>
      <c r="I10" s="2"/>
      <c r="J10" s="16"/>
      <c r="K10" s="17"/>
      <c r="L10" s="15" t="str">
        <f t="shared" ca="1" si="0"/>
        <v/>
      </c>
      <c r="M10" s="16"/>
      <c r="N10" s="2"/>
      <c r="O10" s="2"/>
      <c r="P10" s="2"/>
    </row>
    <row r="11" spans="2:16" x14ac:dyDescent="0.2">
      <c r="B11" s="17"/>
      <c r="C11" s="16"/>
      <c r="D11" s="17"/>
      <c r="E11" s="2"/>
      <c r="F11" s="2"/>
      <c r="G11" s="17"/>
      <c r="H11" s="2"/>
      <c r="I11" s="2"/>
      <c r="J11" s="16"/>
      <c r="K11" s="17"/>
      <c r="L11" s="15" t="str">
        <f t="shared" ca="1" si="0"/>
        <v/>
      </c>
      <c r="M11" s="16"/>
      <c r="N11" s="2"/>
      <c r="O11" s="2"/>
      <c r="P11" s="2"/>
    </row>
    <row r="12" spans="2:16" x14ac:dyDescent="0.2">
      <c r="B12" s="17"/>
      <c r="C12" s="16"/>
      <c r="D12" s="17"/>
      <c r="E12" s="2"/>
      <c r="F12" s="2"/>
      <c r="G12" s="17"/>
      <c r="H12" s="2"/>
      <c r="I12" s="2"/>
      <c r="J12" s="16"/>
      <c r="K12" s="17"/>
      <c r="L12" s="15" t="str">
        <f t="shared" ca="1" si="0"/>
        <v/>
      </c>
      <c r="M12" s="16"/>
      <c r="N12" s="2"/>
      <c r="O12" s="2"/>
      <c r="P12" s="2"/>
    </row>
    <row r="13" spans="2:16" x14ac:dyDescent="0.2">
      <c r="B13" s="17"/>
      <c r="C13" s="16"/>
      <c r="D13" s="17"/>
      <c r="E13" s="2"/>
      <c r="F13" s="2"/>
      <c r="G13" s="17"/>
      <c r="H13" s="2"/>
      <c r="I13" s="2"/>
      <c r="J13" s="16"/>
      <c r="K13" s="17"/>
      <c r="L13" s="15" t="str">
        <f t="shared" ca="1" si="0"/>
        <v/>
      </c>
      <c r="M13" s="16"/>
      <c r="N13" s="2"/>
      <c r="O13" s="2"/>
      <c r="P13" s="2"/>
    </row>
    <row r="14" spans="2:16" x14ac:dyDescent="0.2">
      <c r="B14" s="17"/>
      <c r="C14" s="16"/>
      <c r="D14" s="17"/>
      <c r="E14" s="2"/>
      <c r="F14" s="2"/>
      <c r="G14" s="17"/>
      <c r="H14" s="2"/>
      <c r="I14" s="2"/>
      <c r="J14" s="16"/>
      <c r="K14" s="17"/>
      <c r="L14" s="15" t="str">
        <f t="shared" ca="1" si="0"/>
        <v/>
      </c>
      <c r="M14" s="16"/>
      <c r="N14" s="2"/>
      <c r="O14" s="2"/>
      <c r="P14" s="2"/>
    </row>
    <row r="15" spans="2:16" x14ac:dyDescent="0.2">
      <c r="B15" s="17"/>
      <c r="C15" s="16"/>
      <c r="D15" s="17"/>
      <c r="E15" s="2"/>
      <c r="F15" s="2"/>
      <c r="G15" s="17"/>
      <c r="H15" s="2"/>
      <c r="I15" s="2"/>
      <c r="J15" s="16"/>
      <c r="K15" s="17"/>
      <c r="L15" s="15" t="str">
        <f t="shared" ca="1" si="0"/>
        <v/>
      </c>
      <c r="M15" s="16"/>
      <c r="N15" s="2"/>
      <c r="O15" s="2"/>
      <c r="P15" s="2"/>
    </row>
    <row r="16" spans="2:16" x14ac:dyDescent="0.2">
      <c r="B16" s="17"/>
      <c r="C16" s="16"/>
      <c r="D16" s="17"/>
      <c r="E16" s="2"/>
      <c r="F16" s="2"/>
      <c r="G16" s="17"/>
      <c r="H16" s="2"/>
      <c r="I16" s="2"/>
      <c r="J16" s="16"/>
      <c r="K16" s="17"/>
      <c r="L16" s="15" t="str">
        <f t="shared" ca="1" si="0"/>
        <v/>
      </c>
      <c r="M16" s="16"/>
      <c r="N16" s="2"/>
      <c r="O16" s="2"/>
      <c r="P16" s="2"/>
    </row>
    <row r="17" spans="2:16" x14ac:dyDescent="0.2">
      <c r="B17" s="17"/>
      <c r="C17" s="16"/>
      <c r="D17" s="17"/>
      <c r="E17" s="2"/>
      <c r="F17" s="2"/>
      <c r="G17" s="17"/>
      <c r="H17" s="2"/>
      <c r="I17" s="2"/>
      <c r="J17" s="16"/>
      <c r="K17" s="17"/>
      <c r="L17" s="15" t="str">
        <f t="shared" ca="1" si="0"/>
        <v/>
      </c>
      <c r="M17" s="16"/>
      <c r="N17" s="2"/>
      <c r="O17" s="2"/>
      <c r="P17" s="2"/>
    </row>
    <row r="18" spans="2:16" x14ac:dyDescent="0.2">
      <c r="B18" s="17"/>
      <c r="C18" s="16"/>
      <c r="D18" s="17"/>
      <c r="E18" s="2"/>
      <c r="F18" s="2"/>
      <c r="G18" s="17"/>
      <c r="H18" s="2"/>
      <c r="I18" s="2"/>
      <c r="J18" s="16"/>
      <c r="K18" s="17"/>
      <c r="L18" s="15" t="str">
        <f t="shared" ca="1" si="0"/>
        <v/>
      </c>
      <c r="M18" s="16"/>
      <c r="N18" s="2"/>
      <c r="O18" s="2"/>
      <c r="P18" s="2"/>
    </row>
    <row r="19" spans="2:16" x14ac:dyDescent="0.2">
      <c r="B19" s="17"/>
      <c r="C19" s="16"/>
      <c r="D19" s="17"/>
      <c r="E19" s="2"/>
      <c r="F19" s="2"/>
      <c r="G19" s="17"/>
      <c r="H19" s="2"/>
      <c r="I19" s="2"/>
      <c r="J19" s="16"/>
      <c r="K19" s="17"/>
      <c r="L19" s="15" t="str">
        <f t="shared" ca="1" si="0"/>
        <v/>
      </c>
      <c r="M19" s="16"/>
      <c r="N19" s="2"/>
      <c r="O19" s="2"/>
      <c r="P19" s="2"/>
    </row>
    <row r="20" spans="2:16" x14ac:dyDescent="0.2">
      <c r="B20" s="17"/>
      <c r="C20" s="16"/>
      <c r="D20" s="17"/>
      <c r="E20" s="2"/>
      <c r="F20" s="2"/>
      <c r="G20" s="17"/>
      <c r="H20" s="2"/>
      <c r="I20" s="2"/>
      <c r="J20" s="16"/>
      <c r="K20" s="17"/>
      <c r="L20" s="15" t="str">
        <f t="shared" ca="1" si="0"/>
        <v/>
      </c>
      <c r="M20" s="16"/>
      <c r="N20" s="2"/>
      <c r="O20" s="2"/>
      <c r="P20" s="2"/>
    </row>
    <row r="21" spans="2:16" x14ac:dyDescent="0.2">
      <c r="B21" s="17"/>
      <c r="C21" s="16"/>
      <c r="D21" s="17"/>
      <c r="E21" s="2"/>
      <c r="F21" s="2"/>
      <c r="G21" s="17"/>
      <c r="H21" s="2"/>
      <c r="I21" s="2"/>
      <c r="J21" s="16"/>
      <c r="K21" s="17"/>
      <c r="L21" s="15" t="str">
        <f t="shared" ca="1" si="0"/>
        <v/>
      </c>
      <c r="M21" s="16"/>
      <c r="N21" s="2"/>
      <c r="O21" s="2"/>
      <c r="P21" s="2"/>
    </row>
    <row r="22" spans="2:16" x14ac:dyDescent="0.2">
      <c r="B22" s="17"/>
      <c r="C22" s="16"/>
      <c r="D22" s="17"/>
      <c r="E22" s="2"/>
      <c r="F22" s="2"/>
      <c r="G22" s="17"/>
      <c r="H22" s="2"/>
      <c r="I22" s="2"/>
      <c r="J22" s="16"/>
      <c r="K22" s="17"/>
      <c r="L22" s="15" t="str">
        <f t="shared" ca="1" si="0"/>
        <v/>
      </c>
      <c r="M22" s="16"/>
      <c r="N22" s="2"/>
      <c r="O22" s="2"/>
      <c r="P22" s="2"/>
    </row>
    <row r="23" spans="2:16" x14ac:dyDescent="0.2">
      <c r="B23" s="17"/>
      <c r="C23" s="16"/>
      <c r="D23" s="17"/>
      <c r="E23" s="2"/>
      <c r="F23" s="2"/>
      <c r="G23" s="17"/>
      <c r="H23" s="2"/>
      <c r="I23" s="2"/>
      <c r="J23" s="16"/>
      <c r="K23" s="17"/>
      <c r="L23" s="15" t="str">
        <f t="shared" ca="1" si="0"/>
        <v/>
      </c>
      <c r="M23" s="16"/>
      <c r="N23" s="2"/>
      <c r="O23" s="2"/>
      <c r="P23" s="2"/>
    </row>
    <row r="24" spans="2:16" x14ac:dyDescent="0.2">
      <c r="B24" s="17"/>
      <c r="C24" s="16"/>
      <c r="D24" s="17"/>
      <c r="E24" s="2"/>
      <c r="F24" s="2"/>
      <c r="G24" s="17"/>
      <c r="H24" s="2"/>
      <c r="I24" s="2"/>
      <c r="J24" s="16"/>
      <c r="K24" s="17"/>
      <c r="L24" s="15" t="str">
        <f t="shared" ca="1" si="0"/>
        <v/>
      </c>
      <c r="M24" s="16"/>
      <c r="N24" s="2"/>
      <c r="O24" s="2"/>
      <c r="P24" s="2"/>
    </row>
    <row r="25" spans="2:16" x14ac:dyDescent="0.2">
      <c r="B25" s="17"/>
      <c r="C25" s="16"/>
      <c r="D25" s="17"/>
      <c r="E25" s="2"/>
      <c r="F25" s="2"/>
      <c r="G25" s="17"/>
      <c r="H25" s="2"/>
      <c r="I25" s="2"/>
      <c r="J25" s="16"/>
      <c r="K25" s="17"/>
      <c r="L25" s="15" t="str">
        <f t="shared" ca="1" si="0"/>
        <v/>
      </c>
      <c r="M25" s="16"/>
      <c r="N25" s="2"/>
      <c r="O25" s="2"/>
      <c r="P25" s="2"/>
    </row>
    <row r="26" spans="2:16" x14ac:dyDescent="0.2">
      <c r="B26" s="17"/>
      <c r="C26" s="16"/>
      <c r="D26" s="17"/>
      <c r="E26" s="2"/>
      <c r="F26" s="2"/>
      <c r="G26" s="17"/>
      <c r="H26" s="2"/>
      <c r="I26" s="2"/>
      <c r="J26" s="16"/>
      <c r="K26" s="17"/>
      <c r="L26" s="15" t="str">
        <f t="shared" ca="1" si="0"/>
        <v/>
      </c>
      <c r="M26" s="16"/>
      <c r="N26" s="2"/>
      <c r="O26" s="2"/>
      <c r="P26" s="2"/>
    </row>
    <row r="27" spans="2:16" x14ac:dyDescent="0.2">
      <c r="B27" s="17"/>
      <c r="C27" s="16"/>
      <c r="D27" s="17"/>
      <c r="E27" s="2"/>
      <c r="F27" s="2"/>
      <c r="G27" s="17"/>
      <c r="H27" s="2"/>
      <c r="I27" s="2"/>
      <c r="J27" s="16"/>
      <c r="K27" s="17"/>
      <c r="L27" s="15" t="str">
        <f t="shared" ca="1" si="0"/>
        <v/>
      </c>
      <c r="M27" s="16"/>
      <c r="N27" s="2"/>
      <c r="O27" s="2"/>
      <c r="P27" s="2"/>
    </row>
    <row r="28" spans="2:16" x14ac:dyDescent="0.2">
      <c r="B28" s="17"/>
      <c r="C28" s="16"/>
      <c r="D28" s="17"/>
      <c r="E28" s="2"/>
      <c r="F28" s="2"/>
      <c r="G28" s="17"/>
      <c r="H28" s="2"/>
      <c r="I28" s="2"/>
      <c r="J28" s="16"/>
      <c r="K28" s="17"/>
      <c r="L28" s="15" t="str">
        <f t="shared" ca="1" si="0"/>
        <v/>
      </c>
      <c r="M28" s="16"/>
      <c r="N28" s="2"/>
      <c r="O28" s="2"/>
      <c r="P28" s="2"/>
    </row>
    <row r="29" spans="2:16" x14ac:dyDescent="0.2">
      <c r="B29" s="17"/>
      <c r="C29" s="16"/>
      <c r="D29" s="17"/>
      <c r="E29" s="2"/>
      <c r="F29" s="2"/>
      <c r="G29" s="17"/>
      <c r="H29" s="2"/>
      <c r="I29" s="2"/>
      <c r="J29" s="16"/>
      <c r="K29" s="17"/>
      <c r="L29" s="15" t="str">
        <f t="shared" ca="1" si="0"/>
        <v/>
      </c>
      <c r="M29" s="16"/>
      <c r="N29" s="2"/>
      <c r="O29" s="2"/>
      <c r="P29" s="2"/>
    </row>
    <row r="30" spans="2:16" x14ac:dyDescent="0.2">
      <c r="B30" s="17"/>
      <c r="C30" s="16"/>
      <c r="D30" s="17"/>
      <c r="E30" s="2"/>
      <c r="F30" s="2"/>
      <c r="G30" s="17"/>
      <c r="H30" s="2"/>
      <c r="I30" s="2"/>
      <c r="J30" s="16"/>
      <c r="K30" s="17"/>
      <c r="L30" s="15" t="str">
        <f t="shared" ca="1" si="0"/>
        <v/>
      </c>
      <c r="M30" s="16"/>
      <c r="N30" s="2"/>
      <c r="O30" s="2"/>
      <c r="P30" s="2"/>
    </row>
    <row r="31" spans="2:16" x14ac:dyDescent="0.2">
      <c r="B31" s="17"/>
      <c r="C31" s="16"/>
      <c r="D31" s="17"/>
      <c r="E31" s="2"/>
      <c r="F31" s="2"/>
      <c r="G31" s="17"/>
      <c r="H31" s="2"/>
      <c r="I31" s="2"/>
      <c r="J31" s="16"/>
      <c r="K31" s="17"/>
      <c r="L31" s="15" t="str">
        <f t="shared" ca="1" si="0"/>
        <v/>
      </c>
      <c r="M31" s="16"/>
      <c r="N31" s="2"/>
      <c r="O31" s="2"/>
      <c r="P31" s="2"/>
    </row>
    <row r="32" spans="2:16" x14ac:dyDescent="0.2">
      <c r="B32" s="17"/>
      <c r="C32" s="16"/>
      <c r="D32" s="17"/>
      <c r="E32" s="2"/>
      <c r="F32" s="2"/>
      <c r="G32" s="17"/>
      <c r="H32" s="2"/>
      <c r="I32" s="2"/>
      <c r="J32" s="16"/>
      <c r="K32" s="17"/>
      <c r="L32" s="15" t="str">
        <f t="shared" ca="1" si="0"/>
        <v/>
      </c>
      <c r="M32" s="16"/>
      <c r="N32" s="2"/>
      <c r="O32" s="2"/>
      <c r="P32" s="2"/>
    </row>
    <row r="33" spans="2:16" x14ac:dyDescent="0.2">
      <c r="B33" s="17"/>
      <c r="C33" s="16"/>
      <c r="D33" s="17"/>
      <c r="E33" s="2"/>
      <c r="F33" s="2"/>
      <c r="G33" s="17"/>
      <c r="H33" s="2"/>
      <c r="I33" s="2"/>
      <c r="J33" s="16"/>
      <c r="K33" s="17"/>
      <c r="L33" s="15" t="str">
        <f t="shared" ca="1" si="0"/>
        <v/>
      </c>
      <c r="M33" s="16"/>
      <c r="N33" s="2"/>
      <c r="O33" s="2"/>
      <c r="P33" s="2"/>
    </row>
    <row r="34" spans="2:16" x14ac:dyDescent="0.2">
      <c r="B34" s="17"/>
      <c r="C34" s="16"/>
      <c r="D34" s="17"/>
      <c r="E34" s="2"/>
      <c r="F34" s="2"/>
      <c r="G34" s="17"/>
      <c r="H34" s="2"/>
      <c r="I34" s="2"/>
      <c r="J34" s="16"/>
      <c r="K34" s="17"/>
      <c r="L34" s="15" t="str">
        <f t="shared" ca="1" si="0"/>
        <v/>
      </c>
      <c r="M34" s="16"/>
      <c r="N34" s="2"/>
      <c r="O34" s="2"/>
      <c r="P34" s="2"/>
    </row>
    <row r="35" spans="2:16" x14ac:dyDescent="0.2">
      <c r="B35" s="17"/>
      <c r="C35" s="16"/>
      <c r="D35" s="17"/>
      <c r="E35" s="2"/>
      <c r="F35" s="2"/>
      <c r="G35" s="17"/>
      <c r="H35" s="2"/>
      <c r="I35" s="2"/>
      <c r="J35" s="16"/>
      <c r="K35" s="17"/>
      <c r="L35" s="15" t="str">
        <f t="shared" ca="1" si="0"/>
        <v/>
      </c>
      <c r="M35" s="16"/>
      <c r="N35" s="2"/>
      <c r="O35" s="2"/>
      <c r="P35" s="2"/>
    </row>
    <row r="36" spans="2:16" x14ac:dyDescent="0.2">
      <c r="B36" s="17"/>
      <c r="C36" s="16"/>
      <c r="D36" s="17"/>
      <c r="E36" s="2"/>
      <c r="F36" s="2"/>
      <c r="G36" s="17"/>
      <c r="H36" s="2"/>
      <c r="I36" s="2"/>
      <c r="J36" s="16"/>
      <c r="K36" s="17"/>
      <c r="L36" s="15" t="str">
        <f t="shared" ref="L36:L67" ca="1" si="1">IF(OR(J36="",K36="Cerrada"),"",J36-TODAY())</f>
        <v/>
      </c>
      <c r="M36" s="16"/>
      <c r="N36" s="2"/>
      <c r="O36" s="2"/>
      <c r="P36" s="2"/>
    </row>
    <row r="37" spans="2:16" x14ac:dyDescent="0.2">
      <c r="B37" s="17"/>
      <c r="C37" s="16"/>
      <c r="D37" s="17"/>
      <c r="E37" s="2"/>
      <c r="F37" s="2"/>
      <c r="G37" s="17"/>
      <c r="H37" s="2"/>
      <c r="I37" s="2"/>
      <c r="J37" s="16"/>
      <c r="K37" s="17"/>
      <c r="L37" s="15" t="str">
        <f t="shared" ca="1" si="1"/>
        <v/>
      </c>
      <c r="M37" s="16"/>
      <c r="N37" s="2"/>
      <c r="O37" s="2"/>
      <c r="P37" s="2"/>
    </row>
    <row r="38" spans="2:16" x14ac:dyDescent="0.2">
      <c r="B38" s="17"/>
      <c r="C38" s="16"/>
      <c r="D38" s="17"/>
      <c r="E38" s="2"/>
      <c r="F38" s="2"/>
      <c r="G38" s="17"/>
      <c r="H38" s="2"/>
      <c r="I38" s="2"/>
      <c r="J38" s="16"/>
      <c r="K38" s="17"/>
      <c r="L38" s="15" t="str">
        <f t="shared" ca="1" si="1"/>
        <v/>
      </c>
      <c r="M38" s="16"/>
      <c r="N38" s="2"/>
      <c r="O38" s="2"/>
      <c r="P38" s="2"/>
    </row>
    <row r="39" spans="2:16" x14ac:dyDescent="0.2">
      <c r="B39" s="17"/>
      <c r="C39" s="16"/>
      <c r="D39" s="17"/>
      <c r="E39" s="2"/>
      <c r="F39" s="2"/>
      <c r="G39" s="17"/>
      <c r="H39" s="2"/>
      <c r="I39" s="2"/>
      <c r="J39" s="16"/>
      <c r="K39" s="17"/>
      <c r="L39" s="15" t="str">
        <f t="shared" ca="1" si="1"/>
        <v/>
      </c>
      <c r="M39" s="16"/>
      <c r="N39" s="2"/>
      <c r="O39" s="2"/>
      <c r="P39" s="2"/>
    </row>
    <row r="40" spans="2:16" x14ac:dyDescent="0.2">
      <c r="B40" s="17"/>
      <c r="C40" s="16"/>
      <c r="D40" s="17"/>
      <c r="E40" s="2"/>
      <c r="F40" s="2"/>
      <c r="G40" s="17"/>
      <c r="H40" s="2"/>
      <c r="I40" s="2"/>
      <c r="J40" s="16"/>
      <c r="K40" s="17"/>
      <c r="L40" s="15" t="str">
        <f t="shared" ca="1" si="1"/>
        <v/>
      </c>
      <c r="M40" s="16"/>
      <c r="N40" s="2"/>
      <c r="O40" s="2"/>
      <c r="P40" s="2"/>
    </row>
    <row r="41" spans="2:16" x14ac:dyDescent="0.2">
      <c r="B41" s="17"/>
      <c r="C41" s="16"/>
      <c r="D41" s="17"/>
      <c r="E41" s="2"/>
      <c r="F41" s="2"/>
      <c r="G41" s="17"/>
      <c r="H41" s="2"/>
      <c r="I41" s="2"/>
      <c r="J41" s="16"/>
      <c r="K41" s="17"/>
      <c r="L41" s="15" t="str">
        <f t="shared" ca="1" si="1"/>
        <v/>
      </c>
      <c r="M41" s="16"/>
      <c r="N41" s="2"/>
      <c r="O41" s="2"/>
      <c r="P41" s="2"/>
    </row>
    <row r="42" spans="2:16" x14ac:dyDescent="0.2">
      <c r="B42" s="17"/>
      <c r="C42" s="16"/>
      <c r="D42" s="17"/>
      <c r="E42" s="2"/>
      <c r="F42" s="2"/>
      <c r="G42" s="17"/>
      <c r="H42" s="2"/>
      <c r="I42" s="2"/>
      <c r="J42" s="16"/>
      <c r="K42" s="17"/>
      <c r="L42" s="15" t="str">
        <f t="shared" ca="1" si="1"/>
        <v/>
      </c>
      <c r="M42" s="16"/>
      <c r="N42" s="2"/>
      <c r="O42" s="2"/>
      <c r="P42" s="2"/>
    </row>
    <row r="43" spans="2:16" x14ac:dyDescent="0.2">
      <c r="B43" s="17"/>
      <c r="C43" s="16"/>
      <c r="D43" s="17"/>
      <c r="E43" s="2"/>
      <c r="F43" s="2"/>
      <c r="G43" s="17"/>
      <c r="H43" s="2"/>
      <c r="I43" s="2"/>
      <c r="J43" s="16"/>
      <c r="K43" s="17"/>
      <c r="L43" s="15" t="str">
        <f t="shared" ca="1" si="1"/>
        <v/>
      </c>
      <c r="M43" s="16"/>
      <c r="N43" s="2"/>
      <c r="O43" s="2"/>
      <c r="P43" s="2"/>
    </row>
    <row r="44" spans="2:16" x14ac:dyDescent="0.2">
      <c r="B44" s="17"/>
      <c r="C44" s="16"/>
      <c r="D44" s="17"/>
      <c r="E44" s="2"/>
      <c r="F44" s="2"/>
      <c r="G44" s="17"/>
      <c r="H44" s="2"/>
      <c r="I44" s="2"/>
      <c r="J44" s="16"/>
      <c r="K44" s="17"/>
      <c r="L44" s="15" t="str">
        <f t="shared" ca="1" si="1"/>
        <v/>
      </c>
      <c r="M44" s="16"/>
      <c r="N44" s="2"/>
      <c r="O44" s="2"/>
      <c r="P44" s="2"/>
    </row>
    <row r="45" spans="2:16" x14ac:dyDescent="0.2">
      <c r="B45" s="17"/>
      <c r="C45" s="16"/>
      <c r="D45" s="17"/>
      <c r="E45" s="2"/>
      <c r="F45" s="2"/>
      <c r="G45" s="17"/>
      <c r="H45" s="2"/>
      <c r="I45" s="2"/>
      <c r="J45" s="16"/>
      <c r="K45" s="17"/>
      <c r="L45" s="15" t="str">
        <f t="shared" ca="1" si="1"/>
        <v/>
      </c>
      <c r="M45" s="16"/>
      <c r="N45" s="2"/>
      <c r="O45" s="2"/>
      <c r="P45" s="2"/>
    </row>
    <row r="46" spans="2:16" x14ac:dyDescent="0.2">
      <c r="B46" s="17"/>
      <c r="C46" s="16"/>
      <c r="D46" s="17"/>
      <c r="E46" s="2"/>
      <c r="F46" s="2"/>
      <c r="G46" s="17"/>
      <c r="H46" s="2"/>
      <c r="I46" s="2"/>
      <c r="J46" s="16"/>
      <c r="K46" s="17"/>
      <c r="L46" s="15" t="str">
        <f t="shared" ca="1" si="1"/>
        <v/>
      </c>
      <c r="M46" s="16"/>
      <c r="N46" s="2"/>
      <c r="O46" s="2"/>
      <c r="P46" s="2"/>
    </row>
    <row r="47" spans="2:16" x14ac:dyDescent="0.2">
      <c r="B47" s="17"/>
      <c r="C47" s="16"/>
      <c r="D47" s="17"/>
      <c r="E47" s="2"/>
      <c r="F47" s="2"/>
      <c r="G47" s="17"/>
      <c r="H47" s="2"/>
      <c r="I47" s="2"/>
      <c r="J47" s="16"/>
      <c r="K47" s="17"/>
      <c r="L47" s="15" t="str">
        <f t="shared" ca="1" si="1"/>
        <v/>
      </c>
      <c r="M47" s="16"/>
      <c r="N47" s="2"/>
      <c r="O47" s="2"/>
      <c r="P47" s="2"/>
    </row>
    <row r="48" spans="2:16" x14ac:dyDescent="0.2">
      <c r="B48" s="17"/>
      <c r="C48" s="16"/>
      <c r="D48" s="17"/>
      <c r="E48" s="2"/>
      <c r="F48" s="2"/>
      <c r="G48" s="17"/>
      <c r="H48" s="2"/>
      <c r="I48" s="2"/>
      <c r="J48" s="16"/>
      <c r="K48" s="17"/>
      <c r="L48" s="15" t="str">
        <f t="shared" ca="1" si="1"/>
        <v/>
      </c>
      <c r="M48" s="16"/>
      <c r="N48" s="2"/>
      <c r="O48" s="2"/>
      <c r="P48" s="2"/>
    </row>
    <row r="49" spans="2:16" x14ac:dyDescent="0.2">
      <c r="B49" s="17"/>
      <c r="C49" s="16"/>
      <c r="D49" s="17"/>
      <c r="E49" s="2"/>
      <c r="F49" s="2"/>
      <c r="G49" s="17"/>
      <c r="H49" s="2"/>
      <c r="I49" s="2"/>
      <c r="J49" s="16"/>
      <c r="K49" s="17"/>
      <c r="L49" s="15" t="str">
        <f t="shared" ca="1" si="1"/>
        <v/>
      </c>
      <c r="M49" s="16"/>
      <c r="N49" s="2"/>
      <c r="O49" s="2"/>
      <c r="P49" s="2"/>
    </row>
    <row r="50" spans="2:16" x14ac:dyDescent="0.2">
      <c r="B50" s="17"/>
      <c r="C50" s="16"/>
      <c r="D50" s="17"/>
      <c r="E50" s="2"/>
      <c r="F50" s="2"/>
      <c r="G50" s="17"/>
      <c r="H50" s="2"/>
      <c r="I50" s="2"/>
      <c r="J50" s="16"/>
      <c r="K50" s="17"/>
      <c r="L50" s="15" t="str">
        <f t="shared" ca="1" si="1"/>
        <v/>
      </c>
      <c r="M50" s="16"/>
      <c r="N50" s="2"/>
      <c r="O50" s="2"/>
      <c r="P50" s="2"/>
    </row>
    <row r="51" spans="2:16" x14ac:dyDescent="0.2">
      <c r="B51" s="17"/>
      <c r="C51" s="16"/>
      <c r="D51" s="17"/>
      <c r="E51" s="2"/>
      <c r="F51" s="2"/>
      <c r="G51" s="17"/>
      <c r="H51" s="2"/>
      <c r="I51" s="2"/>
      <c r="J51" s="16"/>
      <c r="K51" s="17"/>
      <c r="L51" s="15" t="str">
        <f t="shared" ca="1" si="1"/>
        <v/>
      </c>
      <c r="M51" s="16"/>
      <c r="N51" s="2"/>
      <c r="O51" s="2"/>
      <c r="P51" s="2"/>
    </row>
    <row r="52" spans="2:16" x14ac:dyDescent="0.2">
      <c r="B52" s="17"/>
      <c r="C52" s="16"/>
      <c r="D52" s="17"/>
      <c r="E52" s="2"/>
      <c r="F52" s="2"/>
      <c r="G52" s="17"/>
      <c r="H52" s="2"/>
      <c r="I52" s="2"/>
      <c r="J52" s="16"/>
      <c r="K52" s="17"/>
      <c r="L52" s="15" t="str">
        <f t="shared" ca="1" si="1"/>
        <v/>
      </c>
      <c r="M52" s="16"/>
      <c r="N52" s="2"/>
      <c r="O52" s="2"/>
      <c r="P52" s="2"/>
    </row>
    <row r="53" spans="2:16" x14ac:dyDescent="0.2">
      <c r="B53" s="17"/>
      <c r="C53" s="16"/>
      <c r="D53" s="17"/>
      <c r="E53" s="2"/>
      <c r="F53" s="2"/>
      <c r="G53" s="17"/>
      <c r="H53" s="2"/>
      <c r="I53" s="2"/>
      <c r="J53" s="16"/>
      <c r="K53" s="17"/>
      <c r="L53" s="15" t="str">
        <f t="shared" ca="1" si="1"/>
        <v/>
      </c>
      <c r="M53" s="16"/>
      <c r="N53" s="2"/>
      <c r="O53" s="2"/>
      <c r="P53" s="2"/>
    </row>
    <row r="54" spans="2:16" x14ac:dyDescent="0.2">
      <c r="B54" s="17"/>
      <c r="C54" s="16"/>
      <c r="D54" s="17"/>
      <c r="E54" s="2"/>
      <c r="F54" s="2"/>
      <c r="G54" s="17"/>
      <c r="H54" s="2"/>
      <c r="I54" s="2"/>
      <c r="J54" s="16"/>
      <c r="K54" s="17"/>
      <c r="L54" s="15" t="str">
        <f t="shared" ca="1" si="1"/>
        <v/>
      </c>
      <c r="M54" s="16"/>
      <c r="N54" s="2"/>
      <c r="O54" s="2"/>
      <c r="P54" s="2"/>
    </row>
    <row r="55" spans="2:16" x14ac:dyDescent="0.2">
      <c r="B55" s="17"/>
      <c r="C55" s="16"/>
      <c r="D55" s="17"/>
      <c r="E55" s="2"/>
      <c r="F55" s="2"/>
      <c r="G55" s="17"/>
      <c r="H55" s="2"/>
      <c r="I55" s="2"/>
      <c r="J55" s="16"/>
      <c r="K55" s="17"/>
      <c r="L55" s="15" t="str">
        <f t="shared" ca="1" si="1"/>
        <v/>
      </c>
      <c r="M55" s="16"/>
      <c r="N55" s="2"/>
      <c r="O55" s="2"/>
      <c r="P55" s="2"/>
    </row>
    <row r="56" spans="2:16" x14ac:dyDescent="0.2">
      <c r="B56" s="17"/>
      <c r="C56" s="16"/>
      <c r="D56" s="17"/>
      <c r="E56" s="2"/>
      <c r="F56" s="2"/>
      <c r="G56" s="17"/>
      <c r="H56" s="2"/>
      <c r="I56" s="2"/>
      <c r="J56" s="16"/>
      <c r="K56" s="17"/>
      <c r="L56" s="15" t="str">
        <f t="shared" ca="1" si="1"/>
        <v/>
      </c>
      <c r="M56" s="16"/>
      <c r="N56" s="2"/>
      <c r="O56" s="2"/>
      <c r="P56" s="2"/>
    </row>
    <row r="57" spans="2:16" x14ac:dyDescent="0.2">
      <c r="B57" s="17"/>
      <c r="C57" s="16"/>
      <c r="D57" s="17"/>
      <c r="E57" s="2"/>
      <c r="F57" s="2"/>
      <c r="G57" s="17"/>
      <c r="H57" s="2"/>
      <c r="I57" s="2"/>
      <c r="J57" s="16"/>
      <c r="K57" s="17"/>
      <c r="L57" s="15" t="str">
        <f t="shared" ca="1" si="1"/>
        <v/>
      </c>
      <c r="M57" s="16"/>
      <c r="N57" s="2"/>
      <c r="O57" s="2"/>
      <c r="P57" s="2"/>
    </row>
    <row r="58" spans="2:16" x14ac:dyDescent="0.2">
      <c r="B58" s="17"/>
      <c r="C58" s="16"/>
      <c r="D58" s="17"/>
      <c r="E58" s="2"/>
      <c r="F58" s="2"/>
      <c r="G58" s="17"/>
      <c r="H58" s="2"/>
      <c r="I58" s="2"/>
      <c r="J58" s="16"/>
      <c r="K58" s="17"/>
      <c r="L58" s="15" t="str">
        <f t="shared" ca="1" si="1"/>
        <v/>
      </c>
      <c r="M58" s="16"/>
      <c r="N58" s="2"/>
      <c r="O58" s="2"/>
      <c r="P58" s="2"/>
    </row>
    <row r="59" spans="2:16" x14ac:dyDescent="0.2">
      <c r="B59" s="17"/>
      <c r="C59" s="16"/>
      <c r="D59" s="17"/>
      <c r="E59" s="2"/>
      <c r="F59" s="2"/>
      <c r="G59" s="17"/>
      <c r="H59" s="2"/>
      <c r="I59" s="2"/>
      <c r="J59" s="16"/>
      <c r="K59" s="17"/>
      <c r="L59" s="15" t="str">
        <f t="shared" ca="1" si="1"/>
        <v/>
      </c>
      <c r="M59" s="16"/>
      <c r="N59" s="2"/>
      <c r="O59" s="2"/>
      <c r="P59" s="2"/>
    </row>
    <row r="60" spans="2:16" x14ac:dyDescent="0.2">
      <c r="B60" s="17"/>
      <c r="C60" s="16"/>
      <c r="D60" s="17"/>
      <c r="E60" s="2"/>
      <c r="F60" s="2"/>
      <c r="G60" s="17"/>
      <c r="H60" s="2"/>
      <c r="I60" s="2"/>
      <c r="J60" s="16"/>
      <c r="K60" s="17"/>
      <c r="L60" s="15" t="str">
        <f t="shared" ca="1" si="1"/>
        <v/>
      </c>
      <c r="M60" s="16"/>
      <c r="N60" s="2"/>
      <c r="O60" s="2"/>
      <c r="P60" s="2"/>
    </row>
    <row r="61" spans="2:16" x14ac:dyDescent="0.2">
      <c r="B61" s="17"/>
      <c r="C61" s="16"/>
      <c r="D61" s="17"/>
      <c r="E61" s="2"/>
      <c r="F61" s="2"/>
      <c r="G61" s="17"/>
      <c r="H61" s="2"/>
      <c r="I61" s="2"/>
      <c r="J61" s="16"/>
      <c r="K61" s="17"/>
      <c r="L61" s="15" t="str">
        <f t="shared" ca="1" si="1"/>
        <v/>
      </c>
      <c r="M61" s="16"/>
      <c r="N61" s="2"/>
      <c r="O61" s="2"/>
      <c r="P61" s="2"/>
    </row>
    <row r="62" spans="2:16" x14ac:dyDescent="0.2">
      <c r="B62" s="17"/>
      <c r="C62" s="16"/>
      <c r="D62" s="17"/>
      <c r="E62" s="2"/>
      <c r="F62" s="2"/>
      <c r="G62" s="17"/>
      <c r="H62" s="2"/>
      <c r="I62" s="2"/>
      <c r="J62" s="16"/>
      <c r="K62" s="17"/>
      <c r="L62" s="15" t="str">
        <f t="shared" ca="1" si="1"/>
        <v/>
      </c>
      <c r="M62" s="16"/>
      <c r="N62" s="2"/>
      <c r="O62" s="2"/>
      <c r="P62" s="2"/>
    </row>
    <row r="63" spans="2:16" x14ac:dyDescent="0.2">
      <c r="B63" s="17"/>
      <c r="C63" s="16"/>
      <c r="D63" s="17"/>
      <c r="E63" s="2"/>
      <c r="F63" s="2"/>
      <c r="G63" s="17"/>
      <c r="H63" s="2"/>
      <c r="I63" s="2"/>
      <c r="J63" s="16"/>
      <c r="K63" s="17"/>
      <c r="L63" s="15" t="str">
        <f t="shared" ca="1" si="1"/>
        <v/>
      </c>
      <c r="M63" s="16"/>
      <c r="N63" s="2"/>
      <c r="O63" s="2"/>
      <c r="P63" s="2"/>
    </row>
    <row r="64" spans="2:16" x14ac:dyDescent="0.2">
      <c r="B64" s="17"/>
      <c r="C64" s="16"/>
      <c r="D64" s="17"/>
      <c r="E64" s="2"/>
      <c r="F64" s="2"/>
      <c r="G64" s="17"/>
      <c r="H64" s="2"/>
      <c r="I64" s="2"/>
      <c r="J64" s="16"/>
      <c r="K64" s="17"/>
      <c r="L64" s="15" t="str">
        <f t="shared" ca="1" si="1"/>
        <v/>
      </c>
      <c r="M64" s="16"/>
      <c r="N64" s="2"/>
      <c r="O64" s="2"/>
      <c r="P64" s="2"/>
    </row>
    <row r="65" spans="2:16" x14ac:dyDescent="0.2">
      <c r="B65" s="17"/>
      <c r="C65" s="16"/>
      <c r="D65" s="17"/>
      <c r="E65" s="2"/>
      <c r="F65" s="2"/>
      <c r="G65" s="17"/>
      <c r="H65" s="2"/>
      <c r="I65" s="2"/>
      <c r="J65" s="16"/>
      <c r="K65" s="17"/>
      <c r="L65" s="15" t="str">
        <f t="shared" ca="1" si="1"/>
        <v/>
      </c>
      <c r="M65" s="16"/>
      <c r="N65" s="2"/>
      <c r="O65" s="2"/>
      <c r="P65" s="2"/>
    </row>
    <row r="66" spans="2:16" x14ac:dyDescent="0.2">
      <c r="B66" s="17"/>
      <c r="C66" s="16"/>
      <c r="D66" s="17"/>
      <c r="E66" s="2"/>
      <c r="F66" s="2"/>
      <c r="G66" s="17"/>
      <c r="H66" s="2"/>
      <c r="I66" s="2"/>
      <c r="J66" s="16"/>
      <c r="K66" s="17"/>
      <c r="L66" s="15" t="str">
        <f t="shared" ca="1" si="1"/>
        <v/>
      </c>
      <c r="M66" s="16"/>
      <c r="N66" s="2"/>
      <c r="O66" s="2"/>
      <c r="P66" s="2"/>
    </row>
    <row r="67" spans="2:16" x14ac:dyDescent="0.2">
      <c r="B67" s="17"/>
      <c r="C67" s="16"/>
      <c r="D67" s="17"/>
      <c r="E67" s="2"/>
      <c r="F67" s="2"/>
      <c r="G67" s="17"/>
      <c r="H67" s="2"/>
      <c r="I67" s="2"/>
      <c r="J67" s="16"/>
      <c r="K67" s="17"/>
      <c r="L67" s="15" t="str">
        <f t="shared" ca="1" si="1"/>
        <v/>
      </c>
      <c r="M67" s="16"/>
      <c r="N67" s="2"/>
      <c r="O67" s="2"/>
      <c r="P67" s="2"/>
    </row>
    <row r="68" spans="2:16" x14ac:dyDescent="0.2">
      <c r="B68" s="17"/>
      <c r="C68" s="16"/>
      <c r="D68" s="17"/>
      <c r="E68" s="2"/>
      <c r="F68" s="2"/>
      <c r="G68" s="17"/>
      <c r="H68" s="2"/>
      <c r="I68" s="2"/>
      <c r="J68" s="16"/>
      <c r="K68" s="17"/>
      <c r="L68" s="15" t="str">
        <f t="shared" ref="L68:L99" ca="1" si="2">IF(OR(J68="",K68="Cerrada"),"",J68-TODAY())</f>
        <v/>
      </c>
      <c r="M68" s="16"/>
      <c r="N68" s="2"/>
      <c r="O68" s="2"/>
      <c r="P68" s="2"/>
    </row>
    <row r="69" spans="2:16" x14ac:dyDescent="0.2">
      <c r="B69" s="17"/>
      <c r="C69" s="16"/>
      <c r="D69" s="17"/>
      <c r="E69" s="2"/>
      <c r="F69" s="2"/>
      <c r="G69" s="17"/>
      <c r="H69" s="2"/>
      <c r="I69" s="2"/>
      <c r="J69" s="16"/>
      <c r="K69" s="17"/>
      <c r="L69" s="15" t="str">
        <f t="shared" ca="1" si="2"/>
        <v/>
      </c>
      <c r="M69" s="16"/>
      <c r="N69" s="2"/>
      <c r="O69" s="2"/>
      <c r="P69" s="2"/>
    </row>
    <row r="70" spans="2:16" x14ac:dyDescent="0.2">
      <c r="B70" s="17"/>
      <c r="C70" s="16"/>
      <c r="D70" s="17"/>
      <c r="E70" s="2"/>
      <c r="F70" s="2"/>
      <c r="G70" s="17"/>
      <c r="H70" s="2"/>
      <c r="I70" s="2"/>
      <c r="J70" s="16"/>
      <c r="K70" s="17"/>
      <c r="L70" s="15" t="str">
        <f t="shared" ca="1" si="2"/>
        <v/>
      </c>
      <c r="M70" s="16"/>
      <c r="N70" s="2"/>
      <c r="O70" s="2"/>
      <c r="P70" s="2"/>
    </row>
    <row r="71" spans="2:16" x14ac:dyDescent="0.2">
      <c r="B71" s="17"/>
      <c r="C71" s="16"/>
      <c r="D71" s="17"/>
      <c r="E71" s="2"/>
      <c r="F71" s="2"/>
      <c r="G71" s="17"/>
      <c r="H71" s="2"/>
      <c r="I71" s="2"/>
      <c r="J71" s="16"/>
      <c r="K71" s="17"/>
      <c r="L71" s="15" t="str">
        <f t="shared" ca="1" si="2"/>
        <v/>
      </c>
      <c r="M71" s="16"/>
      <c r="N71" s="2"/>
      <c r="O71" s="2"/>
      <c r="P71" s="2"/>
    </row>
    <row r="72" spans="2:16" x14ac:dyDescent="0.2">
      <c r="B72" s="17"/>
      <c r="C72" s="16"/>
      <c r="D72" s="17"/>
      <c r="E72" s="2"/>
      <c r="F72" s="2"/>
      <c r="G72" s="17"/>
      <c r="H72" s="2"/>
      <c r="I72" s="2"/>
      <c r="J72" s="16"/>
      <c r="K72" s="17"/>
      <c r="L72" s="15" t="str">
        <f t="shared" ca="1" si="2"/>
        <v/>
      </c>
      <c r="M72" s="16"/>
      <c r="N72" s="2"/>
      <c r="O72" s="2"/>
      <c r="P72" s="2"/>
    </row>
    <row r="73" spans="2:16" x14ac:dyDescent="0.2">
      <c r="B73" s="17"/>
      <c r="C73" s="16"/>
      <c r="D73" s="17"/>
      <c r="E73" s="2"/>
      <c r="F73" s="2"/>
      <c r="G73" s="17"/>
      <c r="H73" s="2"/>
      <c r="I73" s="2"/>
      <c r="J73" s="16"/>
      <c r="K73" s="17"/>
      <c r="L73" s="15" t="str">
        <f t="shared" ca="1" si="2"/>
        <v/>
      </c>
      <c r="M73" s="16"/>
      <c r="N73" s="2"/>
      <c r="O73" s="2"/>
      <c r="P73" s="2"/>
    </row>
    <row r="74" spans="2:16" x14ac:dyDescent="0.2">
      <c r="B74" s="17"/>
      <c r="C74" s="16"/>
      <c r="D74" s="17"/>
      <c r="E74" s="2"/>
      <c r="F74" s="2"/>
      <c r="G74" s="17"/>
      <c r="H74" s="2"/>
      <c r="I74" s="2"/>
      <c r="J74" s="16"/>
      <c r="K74" s="17"/>
      <c r="L74" s="15" t="str">
        <f t="shared" ca="1" si="2"/>
        <v/>
      </c>
      <c r="M74" s="16"/>
      <c r="N74" s="2"/>
      <c r="O74" s="2"/>
      <c r="P74" s="2"/>
    </row>
    <row r="75" spans="2:16" x14ac:dyDescent="0.2">
      <c r="B75" s="17"/>
      <c r="C75" s="16"/>
      <c r="D75" s="17"/>
      <c r="E75" s="2"/>
      <c r="F75" s="2"/>
      <c r="G75" s="17"/>
      <c r="H75" s="2"/>
      <c r="I75" s="2"/>
      <c r="J75" s="16"/>
      <c r="K75" s="17"/>
      <c r="L75" s="15" t="str">
        <f t="shared" ca="1" si="2"/>
        <v/>
      </c>
      <c r="M75" s="16"/>
      <c r="N75" s="2"/>
      <c r="O75" s="2"/>
      <c r="P75" s="2"/>
    </row>
    <row r="76" spans="2:16" x14ac:dyDescent="0.2">
      <c r="B76" s="17"/>
      <c r="C76" s="16"/>
      <c r="D76" s="17"/>
      <c r="E76" s="2"/>
      <c r="F76" s="2"/>
      <c r="G76" s="17"/>
      <c r="H76" s="2"/>
      <c r="I76" s="2"/>
      <c r="J76" s="16"/>
      <c r="K76" s="17"/>
      <c r="L76" s="15" t="str">
        <f t="shared" ca="1" si="2"/>
        <v/>
      </c>
      <c r="M76" s="16"/>
      <c r="N76" s="2"/>
      <c r="O76" s="2"/>
      <c r="P76" s="2"/>
    </row>
    <row r="77" spans="2:16" x14ac:dyDescent="0.2">
      <c r="B77" s="17"/>
      <c r="C77" s="16"/>
      <c r="D77" s="17"/>
      <c r="E77" s="2"/>
      <c r="F77" s="2"/>
      <c r="G77" s="17"/>
      <c r="H77" s="2"/>
      <c r="I77" s="2"/>
      <c r="J77" s="16"/>
      <c r="K77" s="17"/>
      <c r="L77" s="15" t="str">
        <f t="shared" ca="1" si="2"/>
        <v/>
      </c>
      <c r="M77" s="16"/>
      <c r="N77" s="2"/>
      <c r="O77" s="2"/>
      <c r="P77" s="2"/>
    </row>
    <row r="78" spans="2:16" x14ac:dyDescent="0.2">
      <c r="B78" s="17"/>
      <c r="C78" s="16"/>
      <c r="D78" s="17"/>
      <c r="E78" s="2"/>
      <c r="F78" s="2"/>
      <c r="G78" s="17"/>
      <c r="H78" s="2"/>
      <c r="I78" s="2"/>
      <c r="J78" s="16"/>
      <c r="K78" s="17"/>
      <c r="L78" s="15" t="str">
        <f t="shared" ca="1" si="2"/>
        <v/>
      </c>
      <c r="M78" s="16"/>
      <c r="N78" s="2"/>
      <c r="O78" s="2"/>
      <c r="P78" s="2"/>
    </row>
    <row r="79" spans="2:16" x14ac:dyDescent="0.2">
      <c r="B79" s="17"/>
      <c r="C79" s="16"/>
      <c r="D79" s="17"/>
      <c r="E79" s="2"/>
      <c r="F79" s="2"/>
      <c r="G79" s="17"/>
      <c r="H79" s="2"/>
      <c r="I79" s="2"/>
      <c r="J79" s="16"/>
      <c r="K79" s="17"/>
      <c r="L79" s="15" t="str">
        <f t="shared" ca="1" si="2"/>
        <v/>
      </c>
      <c r="M79" s="16"/>
      <c r="N79" s="2"/>
      <c r="O79" s="2"/>
      <c r="P79" s="2"/>
    </row>
    <row r="80" spans="2:16" x14ac:dyDescent="0.2">
      <c r="B80" s="17"/>
      <c r="C80" s="16"/>
      <c r="D80" s="17"/>
      <c r="E80" s="2"/>
      <c r="F80" s="2"/>
      <c r="G80" s="17"/>
      <c r="H80" s="2"/>
      <c r="I80" s="2"/>
      <c r="J80" s="16"/>
      <c r="K80" s="17"/>
      <c r="L80" s="15" t="str">
        <f t="shared" ca="1" si="2"/>
        <v/>
      </c>
      <c r="M80" s="16"/>
      <c r="N80" s="2"/>
      <c r="O80" s="2"/>
      <c r="P80" s="2"/>
    </row>
    <row r="81" spans="2:16" x14ac:dyDescent="0.2">
      <c r="B81" s="17"/>
      <c r="C81" s="16"/>
      <c r="D81" s="17"/>
      <c r="E81" s="2"/>
      <c r="F81" s="2"/>
      <c r="G81" s="17"/>
      <c r="H81" s="2"/>
      <c r="I81" s="2"/>
      <c r="J81" s="16"/>
      <c r="K81" s="17"/>
      <c r="L81" s="15" t="str">
        <f t="shared" ca="1" si="2"/>
        <v/>
      </c>
      <c r="M81" s="16"/>
      <c r="N81" s="2"/>
      <c r="O81" s="2"/>
      <c r="P81" s="2"/>
    </row>
    <row r="82" spans="2:16" x14ac:dyDescent="0.2">
      <c r="B82" s="17"/>
      <c r="C82" s="16"/>
      <c r="D82" s="17"/>
      <c r="E82" s="2"/>
      <c r="F82" s="2"/>
      <c r="G82" s="17"/>
      <c r="H82" s="2"/>
      <c r="I82" s="2"/>
      <c r="J82" s="16"/>
      <c r="K82" s="17"/>
      <c r="L82" s="15" t="str">
        <f t="shared" ca="1" si="2"/>
        <v/>
      </c>
      <c r="M82" s="16"/>
      <c r="N82" s="2"/>
      <c r="O82" s="2"/>
      <c r="P82" s="2"/>
    </row>
    <row r="83" spans="2:16" x14ac:dyDescent="0.2">
      <c r="B83" s="17"/>
      <c r="C83" s="16"/>
      <c r="D83" s="17"/>
      <c r="E83" s="2"/>
      <c r="F83" s="2"/>
      <c r="G83" s="17"/>
      <c r="H83" s="2"/>
      <c r="I83" s="2"/>
      <c r="J83" s="16"/>
      <c r="K83" s="17"/>
      <c r="L83" s="15" t="str">
        <f t="shared" ca="1" si="2"/>
        <v/>
      </c>
      <c r="M83" s="16"/>
      <c r="N83" s="2"/>
      <c r="O83" s="2"/>
      <c r="P83" s="2"/>
    </row>
    <row r="84" spans="2:16" x14ac:dyDescent="0.2">
      <c r="B84" s="17"/>
      <c r="C84" s="16"/>
      <c r="D84" s="17"/>
      <c r="E84" s="2"/>
      <c r="F84" s="2"/>
      <c r="G84" s="17"/>
      <c r="H84" s="2"/>
      <c r="I84" s="2"/>
      <c r="J84" s="16"/>
      <c r="K84" s="17"/>
      <c r="L84" s="15" t="str">
        <f t="shared" ca="1" si="2"/>
        <v/>
      </c>
      <c r="M84" s="16"/>
      <c r="N84" s="2"/>
      <c r="O84" s="2"/>
      <c r="P84" s="2"/>
    </row>
    <row r="85" spans="2:16" x14ac:dyDescent="0.2">
      <c r="B85" s="17"/>
      <c r="C85" s="16"/>
      <c r="D85" s="17"/>
      <c r="E85" s="2"/>
      <c r="F85" s="2"/>
      <c r="G85" s="17"/>
      <c r="H85" s="2"/>
      <c r="I85" s="2"/>
      <c r="J85" s="16"/>
      <c r="K85" s="17"/>
      <c r="L85" s="15" t="str">
        <f t="shared" ca="1" si="2"/>
        <v/>
      </c>
      <c r="M85" s="16"/>
      <c r="N85" s="2"/>
      <c r="O85" s="2"/>
      <c r="P85" s="2"/>
    </row>
    <row r="86" spans="2:16" x14ac:dyDescent="0.2">
      <c r="B86" s="17"/>
      <c r="C86" s="16"/>
      <c r="D86" s="17"/>
      <c r="E86" s="2"/>
      <c r="F86" s="2"/>
      <c r="G86" s="17"/>
      <c r="H86" s="2"/>
      <c r="I86" s="2"/>
      <c r="J86" s="16"/>
      <c r="K86" s="17"/>
      <c r="L86" s="15" t="str">
        <f t="shared" ca="1" si="2"/>
        <v/>
      </c>
      <c r="M86" s="16"/>
      <c r="N86" s="2"/>
      <c r="O86" s="2"/>
      <c r="P86" s="2"/>
    </row>
    <row r="87" spans="2:16" x14ac:dyDescent="0.2">
      <c r="B87" s="17"/>
      <c r="C87" s="16"/>
      <c r="D87" s="17"/>
      <c r="E87" s="2"/>
      <c r="F87" s="2"/>
      <c r="G87" s="17"/>
      <c r="H87" s="2"/>
      <c r="I87" s="2"/>
      <c r="J87" s="16"/>
      <c r="K87" s="17"/>
      <c r="L87" s="15" t="str">
        <f t="shared" ca="1" si="2"/>
        <v/>
      </c>
      <c r="M87" s="16"/>
      <c r="N87" s="2"/>
      <c r="O87" s="2"/>
      <c r="P87" s="2"/>
    </row>
    <row r="88" spans="2:16" x14ac:dyDescent="0.2">
      <c r="B88" s="17"/>
      <c r="C88" s="16"/>
      <c r="D88" s="17"/>
      <c r="E88" s="2"/>
      <c r="F88" s="2"/>
      <c r="G88" s="17"/>
      <c r="H88" s="2"/>
      <c r="I88" s="2"/>
      <c r="J88" s="16"/>
      <c r="K88" s="17"/>
      <c r="L88" s="15" t="str">
        <f t="shared" ca="1" si="2"/>
        <v/>
      </c>
      <c r="M88" s="16"/>
      <c r="N88" s="2"/>
      <c r="O88" s="2"/>
      <c r="P88" s="2"/>
    </row>
    <row r="89" spans="2:16" x14ac:dyDescent="0.2">
      <c r="B89" s="17"/>
      <c r="C89" s="16"/>
      <c r="D89" s="17"/>
      <c r="E89" s="2"/>
      <c r="F89" s="2"/>
      <c r="G89" s="17"/>
      <c r="H89" s="2"/>
      <c r="I89" s="2"/>
      <c r="J89" s="16"/>
      <c r="K89" s="17"/>
      <c r="L89" s="15" t="str">
        <f t="shared" ca="1" si="2"/>
        <v/>
      </c>
      <c r="M89" s="16"/>
      <c r="N89" s="2"/>
      <c r="O89" s="2"/>
      <c r="P89" s="2"/>
    </row>
    <row r="90" spans="2:16" x14ac:dyDescent="0.2">
      <c r="B90" s="17"/>
      <c r="C90" s="16"/>
      <c r="D90" s="17"/>
      <c r="E90" s="2"/>
      <c r="F90" s="2"/>
      <c r="G90" s="17"/>
      <c r="H90" s="2"/>
      <c r="I90" s="2"/>
      <c r="J90" s="16"/>
      <c r="K90" s="17"/>
      <c r="L90" s="15" t="str">
        <f t="shared" ca="1" si="2"/>
        <v/>
      </c>
      <c r="M90" s="16"/>
      <c r="N90" s="2"/>
      <c r="O90" s="2"/>
      <c r="P90" s="2"/>
    </row>
    <row r="91" spans="2:16" x14ac:dyDescent="0.2">
      <c r="B91" s="17"/>
      <c r="C91" s="16"/>
      <c r="D91" s="17"/>
      <c r="E91" s="2"/>
      <c r="F91" s="2"/>
      <c r="G91" s="17"/>
      <c r="H91" s="2"/>
      <c r="I91" s="2"/>
      <c r="J91" s="16"/>
      <c r="K91" s="17"/>
      <c r="L91" s="15" t="str">
        <f t="shared" ca="1" si="2"/>
        <v/>
      </c>
      <c r="M91" s="16"/>
      <c r="N91" s="2"/>
      <c r="O91" s="2"/>
      <c r="P91" s="2"/>
    </row>
    <row r="92" spans="2:16" x14ac:dyDescent="0.2">
      <c r="B92" s="17"/>
      <c r="C92" s="16"/>
      <c r="D92" s="17"/>
      <c r="E92" s="2"/>
      <c r="F92" s="2"/>
      <c r="G92" s="17"/>
      <c r="H92" s="2"/>
      <c r="I92" s="2"/>
      <c r="J92" s="16"/>
      <c r="K92" s="17"/>
      <c r="L92" s="15" t="str">
        <f t="shared" ca="1" si="2"/>
        <v/>
      </c>
      <c r="M92" s="16"/>
      <c r="N92" s="2"/>
      <c r="O92" s="2"/>
      <c r="P92" s="2"/>
    </row>
    <row r="93" spans="2:16" x14ac:dyDescent="0.2">
      <c r="B93" s="17"/>
      <c r="C93" s="16"/>
      <c r="D93" s="17"/>
      <c r="E93" s="2"/>
      <c r="F93" s="2"/>
      <c r="G93" s="17"/>
      <c r="H93" s="2"/>
      <c r="I93" s="2"/>
      <c r="J93" s="16"/>
      <c r="K93" s="17"/>
      <c r="L93" s="15" t="str">
        <f t="shared" ca="1" si="2"/>
        <v/>
      </c>
      <c r="M93" s="16"/>
      <c r="N93" s="2"/>
      <c r="O93" s="2"/>
      <c r="P93" s="2"/>
    </row>
    <row r="94" spans="2:16" x14ac:dyDescent="0.2">
      <c r="B94" s="17"/>
      <c r="C94" s="16"/>
      <c r="D94" s="17"/>
      <c r="E94" s="2"/>
      <c r="F94" s="2"/>
      <c r="G94" s="17"/>
      <c r="H94" s="2"/>
      <c r="I94" s="2"/>
      <c r="J94" s="16"/>
      <c r="K94" s="17"/>
      <c r="L94" s="15" t="str">
        <f t="shared" ca="1" si="2"/>
        <v/>
      </c>
      <c r="M94" s="16"/>
      <c r="N94" s="2"/>
      <c r="O94" s="2"/>
      <c r="P94" s="2"/>
    </row>
    <row r="95" spans="2:16" x14ac:dyDescent="0.2">
      <c r="B95" s="17"/>
      <c r="C95" s="16"/>
      <c r="D95" s="17"/>
      <c r="E95" s="2"/>
      <c r="F95" s="2"/>
      <c r="G95" s="17"/>
      <c r="H95" s="2"/>
      <c r="I95" s="2"/>
      <c r="J95" s="16"/>
      <c r="K95" s="17"/>
      <c r="L95" s="15" t="str">
        <f t="shared" ca="1" si="2"/>
        <v/>
      </c>
      <c r="M95" s="16"/>
      <c r="N95" s="2"/>
      <c r="O95" s="2"/>
      <c r="P95" s="2"/>
    </row>
    <row r="96" spans="2:16" x14ac:dyDescent="0.2">
      <c r="B96" s="17"/>
      <c r="C96" s="16"/>
      <c r="D96" s="17"/>
      <c r="E96" s="2"/>
      <c r="F96" s="2"/>
      <c r="G96" s="17"/>
      <c r="H96" s="2"/>
      <c r="I96" s="2"/>
      <c r="J96" s="16"/>
      <c r="K96" s="17"/>
      <c r="L96" s="15" t="str">
        <f t="shared" ca="1" si="2"/>
        <v/>
      </c>
      <c r="M96" s="16"/>
      <c r="N96" s="2"/>
      <c r="O96" s="2"/>
      <c r="P96" s="2"/>
    </row>
    <row r="97" spans="2:16" x14ac:dyDescent="0.2">
      <c r="B97" s="17"/>
      <c r="C97" s="16"/>
      <c r="D97" s="17"/>
      <c r="E97" s="2"/>
      <c r="F97" s="2"/>
      <c r="G97" s="17"/>
      <c r="H97" s="2"/>
      <c r="I97" s="2"/>
      <c r="J97" s="16"/>
      <c r="K97" s="17"/>
      <c r="L97" s="15" t="str">
        <f t="shared" ca="1" si="2"/>
        <v/>
      </c>
      <c r="M97" s="16"/>
      <c r="N97" s="2"/>
      <c r="O97" s="2"/>
      <c r="P97" s="2"/>
    </row>
    <row r="98" spans="2:16" x14ac:dyDescent="0.2">
      <c r="B98" s="17"/>
      <c r="C98" s="16"/>
      <c r="D98" s="17"/>
      <c r="E98" s="2"/>
      <c r="F98" s="2"/>
      <c r="G98" s="17"/>
      <c r="H98" s="2"/>
      <c r="I98" s="2"/>
      <c r="J98" s="16"/>
      <c r="K98" s="17"/>
      <c r="L98" s="15" t="str">
        <f t="shared" ca="1" si="2"/>
        <v/>
      </c>
      <c r="M98" s="16"/>
      <c r="N98" s="2"/>
      <c r="O98" s="2"/>
      <c r="P98" s="2"/>
    </row>
    <row r="99" spans="2:16" x14ac:dyDescent="0.2">
      <c r="B99" s="17"/>
      <c r="C99" s="16"/>
      <c r="D99" s="17"/>
      <c r="E99" s="2"/>
      <c r="F99" s="2"/>
      <c r="G99" s="17"/>
      <c r="H99" s="2"/>
      <c r="I99" s="2"/>
      <c r="J99" s="16"/>
      <c r="K99" s="17"/>
      <c r="L99" s="15" t="str">
        <f t="shared" ca="1" si="2"/>
        <v/>
      </c>
      <c r="M99" s="16"/>
      <c r="N99" s="2"/>
      <c r="O99" s="2"/>
      <c r="P99" s="2"/>
    </row>
    <row r="100" spans="2:16" x14ac:dyDescent="0.2">
      <c r="B100" s="17"/>
      <c r="C100" s="16"/>
      <c r="D100" s="17"/>
      <c r="E100" s="2"/>
      <c r="F100" s="2"/>
      <c r="G100" s="17"/>
      <c r="H100" s="2"/>
      <c r="I100" s="2"/>
      <c r="J100" s="16"/>
      <c r="K100" s="17"/>
      <c r="L100" s="15" t="str">
        <f t="shared" ref="L100:L103" ca="1" si="3">IF(OR(J100="",K100="Cerrada"),"",J100-TODAY())</f>
        <v/>
      </c>
      <c r="M100" s="16"/>
      <c r="N100" s="2"/>
      <c r="O100" s="2"/>
      <c r="P100" s="2"/>
    </row>
    <row r="101" spans="2:16" x14ac:dyDescent="0.2">
      <c r="B101" s="17"/>
      <c r="C101" s="16"/>
      <c r="D101" s="17"/>
      <c r="E101" s="2"/>
      <c r="F101" s="2"/>
      <c r="G101" s="17"/>
      <c r="H101" s="2"/>
      <c r="I101" s="2"/>
      <c r="J101" s="16"/>
      <c r="K101" s="17"/>
      <c r="L101" s="15" t="str">
        <f t="shared" ca="1" si="3"/>
        <v/>
      </c>
      <c r="M101" s="16"/>
      <c r="N101" s="2"/>
      <c r="O101" s="2"/>
      <c r="P101" s="2"/>
    </row>
    <row r="102" spans="2:16" x14ac:dyDescent="0.2">
      <c r="B102" s="17"/>
      <c r="C102" s="16"/>
      <c r="D102" s="17"/>
      <c r="E102" s="2"/>
      <c r="F102" s="2"/>
      <c r="G102" s="17"/>
      <c r="H102" s="2"/>
      <c r="I102" s="2"/>
      <c r="J102" s="16"/>
      <c r="K102" s="17"/>
      <c r="L102" s="15" t="str">
        <f t="shared" ca="1" si="3"/>
        <v/>
      </c>
      <c r="M102" s="16"/>
      <c r="N102" s="2"/>
      <c r="O102" s="2"/>
      <c r="P102" s="2"/>
    </row>
    <row r="103" spans="2:16" x14ac:dyDescent="0.2">
      <c r="B103" s="17"/>
      <c r="C103" s="16"/>
      <c r="D103" s="17"/>
      <c r="E103" s="2"/>
      <c r="F103" s="2"/>
      <c r="G103" s="17"/>
      <c r="H103" s="2"/>
      <c r="I103" s="2"/>
      <c r="J103" s="16"/>
      <c r="K103" s="17"/>
      <c r="L103" s="15" t="str">
        <f t="shared" ca="1" si="3"/>
        <v/>
      </c>
      <c r="M103" s="16"/>
      <c r="N103" s="2"/>
      <c r="O103" s="2"/>
      <c r="P103" s="2"/>
    </row>
  </sheetData>
  <autoFilter ref="B3:P103" xr:uid="{00000000-0009-0000-0000-000003000000}"/>
  <mergeCells count="2">
    <mergeCell ref="B1:P1"/>
    <mergeCell ref="B2:P2"/>
  </mergeCells>
  <conditionalFormatting sqref="K4:K103">
    <cfRule type="cellIs" dxfId="1" priority="3" operator="equal">
      <formula>"Vencida"</formula>
    </cfRule>
  </conditionalFormatting>
  <conditionalFormatting sqref="L4:L103">
    <cfRule type="cellIs" dxfId="0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Listas!$L$15:$L$18</xm:f>
          </x14:formula1>
          <x14:formula2>
            <xm:f>0</xm:f>
          </x14:formula2>
          <xm:sqref>K4:K103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5C8A"/>
  </sheetPr>
  <dimension ref="B1:F35"/>
  <sheetViews>
    <sheetView showGridLines="0" zoomScaleNormal="100" workbookViewId="0">
      <selection activeCell="I15" sqref="I15"/>
    </sheetView>
  </sheetViews>
  <sheetFormatPr baseColWidth="10" defaultColWidth="8.6640625" defaultRowHeight="15" x14ac:dyDescent="0.2"/>
  <cols>
    <col min="1" max="1" width="2" customWidth="1"/>
    <col min="2" max="2" width="52" customWidth="1"/>
    <col min="3" max="3" width="16" customWidth="1"/>
    <col min="4" max="4" width="3" customWidth="1"/>
    <col min="5" max="5" width="52" customWidth="1"/>
    <col min="6" max="6" width="16" customWidth="1"/>
  </cols>
  <sheetData>
    <row r="1" spans="2:6" ht="24" customHeight="1" x14ac:dyDescent="0.2">
      <c r="B1" s="56" t="s">
        <v>162</v>
      </c>
      <c r="C1" s="56"/>
      <c r="D1" s="56"/>
      <c r="E1" s="56"/>
      <c r="F1" s="56"/>
    </row>
    <row r="2" spans="2:6" x14ac:dyDescent="0.2">
      <c r="B2" s="54" t="s">
        <v>205</v>
      </c>
      <c r="C2" s="54"/>
      <c r="D2" s="54"/>
      <c r="E2" s="54"/>
      <c r="F2" s="54"/>
    </row>
    <row r="4" spans="2:6" x14ac:dyDescent="0.2">
      <c r="B4" s="55" t="s">
        <v>163</v>
      </c>
      <c r="C4" s="55"/>
      <c r="E4" s="55" t="s">
        <v>164</v>
      </c>
      <c r="F4" s="55"/>
    </row>
    <row r="5" spans="2:6" x14ac:dyDescent="0.2">
      <c r="B5" s="5" t="s">
        <v>165</v>
      </c>
      <c r="C5" s="18">
        <f>COUNTA(Matriz!$L$6:$L$205)</f>
        <v>1</v>
      </c>
      <c r="E5" s="5" t="s">
        <v>166</v>
      </c>
      <c r="F5" s="18">
        <f ca="1">COUNTIF(Matriz!$X$6:$X$205,"&lt;0")</f>
        <v>1</v>
      </c>
    </row>
    <row r="6" spans="2:6" x14ac:dyDescent="0.2">
      <c r="B6" s="5" t="s">
        <v>167</v>
      </c>
      <c r="C6" s="18">
        <f>COUNTIF(Matriz!$O$6:$O$205,"Crítica")</f>
        <v>0</v>
      </c>
      <c r="E6" s="5" t="s">
        <v>168</v>
      </c>
      <c r="F6" s="18">
        <f ca="1">COUNTIFS(Matriz!$X$6:$X$205,"&gt;=0",Matriz!$X$6:$X$205,"&lt;=5")</f>
        <v>0</v>
      </c>
    </row>
    <row r="7" spans="2:6" x14ac:dyDescent="0.2">
      <c r="B7" s="5" t="s">
        <v>169</v>
      </c>
      <c r="C7" s="18">
        <f>COUNTIF(Matriz!$O$6:$O$205,"Alta")</f>
        <v>1</v>
      </c>
      <c r="E7" s="5" t="s">
        <v>170</v>
      </c>
      <c r="F7" s="18">
        <f>COUNTIF(Matriz!$AC$6:$AC$205,"Sí")</f>
        <v>0</v>
      </c>
    </row>
    <row r="8" spans="2:6" x14ac:dyDescent="0.2">
      <c r="B8" s="5" t="s">
        <v>171</v>
      </c>
      <c r="C8" s="18">
        <f>COUNTIF(Matriz!$O$6:$O$205,"Media")</f>
        <v>0</v>
      </c>
      <c r="E8" s="5" t="s">
        <v>172</v>
      </c>
      <c r="F8" s="18">
        <f>COUNTIF(Matriz!$AC$6:$AC$205,"No")</f>
        <v>0</v>
      </c>
    </row>
    <row r="9" spans="2:6" x14ac:dyDescent="0.2">
      <c r="B9" s="5" t="s">
        <v>173</v>
      </c>
      <c r="C9" s="18">
        <f>COUNTIF(Matriz!$O$6:$O$205,"Baja")</f>
        <v>0</v>
      </c>
      <c r="E9" s="5" t="s">
        <v>174</v>
      </c>
      <c r="F9" s="19" t="str">
        <f>IFERROR(COUNTIF(Matriz!$AC$6:$AC$205,"Sí")/(COUNTIF(Matriz!$AC$6:$AC$205,"Sí")+COUNTIF(Matriz!$AC$6:$AC$205,"No")),"")</f>
        <v/>
      </c>
    </row>
    <row r="10" spans="2:6" x14ac:dyDescent="0.2">
      <c r="B10" s="5" t="s">
        <v>175</v>
      </c>
      <c r="C10" s="18">
        <f>COUNTIF(Matriz!$O$6:$O$205,"Informativa")</f>
        <v>0</v>
      </c>
      <c r="E10" s="5" t="s">
        <v>176</v>
      </c>
      <c r="F10" s="19">
        <f>IFERROR(COUNTIF(Matriz!$V$6:$V$205,"Remediada")/COUNTA(Matriz!$L$6:$L$205),"")</f>
        <v>0</v>
      </c>
    </row>
    <row r="11" spans="2:6" x14ac:dyDescent="0.2">
      <c r="B11" s="5" t="s">
        <v>177</v>
      </c>
      <c r="C11" s="18">
        <f>COUNTIF(Matriz!$I$6:$I$205,"Sí")</f>
        <v>1</v>
      </c>
      <c r="E11" s="5" t="s">
        <v>178</v>
      </c>
      <c r="F11" s="18" t="str">
        <f>IFERROR(SUMPRODUCT((Matriz!$AB$6:$AB$205&lt;&gt;"")*(Matriz!$D$6:$D$205&lt;&gt;"")*(Matriz!$AB$6:$AB$205-Matriz!$D$6:$D$205))/SUMPRODUCT((Matriz!$AB$6:$AB$205&lt;&gt;"")*(Matriz!$D$6:$D$205&lt;&gt;"")*1),"")</f>
        <v/>
      </c>
    </row>
    <row r="12" spans="2:6" x14ac:dyDescent="0.2">
      <c r="B12" s="5" t="s">
        <v>179</v>
      </c>
      <c r="C12" s="18">
        <f>COUNTIF(Matriz!$P$6:$P$205,"Sí")</f>
        <v>1</v>
      </c>
    </row>
    <row r="14" spans="2:6" x14ac:dyDescent="0.2">
      <c r="B14" s="55" t="s">
        <v>180</v>
      </c>
      <c r="C14" s="55"/>
      <c r="E14" s="55" t="s">
        <v>181</v>
      </c>
      <c r="F14" s="55"/>
    </row>
    <row r="15" spans="2:6" x14ac:dyDescent="0.2">
      <c r="B15" s="5" t="s">
        <v>182</v>
      </c>
      <c r="C15" s="18">
        <f>COUNTIF(Matriz!$V$6:$V$205,"Identificada")</f>
        <v>0</v>
      </c>
      <c r="E15" s="5" t="s">
        <v>183</v>
      </c>
      <c r="F15" s="18">
        <f>COUNTIF(Excepciones!$K$4:$K$103,"Vigente")+COUNTIF(Excepciones!$K$4:$K$103,"Prorrogada")</f>
        <v>0</v>
      </c>
    </row>
    <row r="16" spans="2:6" x14ac:dyDescent="0.2">
      <c r="B16" s="5" t="s">
        <v>87</v>
      </c>
      <c r="C16" s="18">
        <f>COUNTIF(Matriz!$V$6:$V$205,"En análisis")</f>
        <v>0</v>
      </c>
      <c r="E16" s="5" t="s">
        <v>184</v>
      </c>
      <c r="F16" s="18">
        <f>COUNTIF(Excepciones!$K$4:$K$103,"Vencida")</f>
        <v>0</v>
      </c>
    </row>
    <row r="17" spans="2:6" x14ac:dyDescent="0.2">
      <c r="B17" s="5" t="s">
        <v>93</v>
      </c>
      <c r="C17" s="18">
        <f>COUNTIF(Matriz!$V$6:$V$205,"En remediación")</f>
        <v>1</v>
      </c>
      <c r="E17" s="5" t="s">
        <v>185</v>
      </c>
      <c r="F17" s="18">
        <f>COUNTIFS(Matriz!$I$6:$I$205,"Sí",Matriz!$O$6:$O$205,"Crítica",Matriz!$V$6:$V$205,"&lt;&gt;Remediada")</f>
        <v>0</v>
      </c>
    </row>
    <row r="18" spans="2:6" x14ac:dyDescent="0.2">
      <c r="B18" s="5" t="s">
        <v>99</v>
      </c>
      <c r="C18" s="18">
        <f>COUNTIF(Matriz!$V$6:$V$205,"En verificación")</f>
        <v>0</v>
      </c>
      <c r="E18" s="5" t="s">
        <v>186</v>
      </c>
      <c r="F18" s="18">
        <f>COUNTIFS(Matriz!$I$6:$I$205,"Sí",Matriz!$O$6:$O$205,"Alta",Matriz!$V$6:$V$205,"&lt;&gt;Remediada")</f>
        <v>1</v>
      </c>
    </row>
    <row r="19" spans="2:6" x14ac:dyDescent="0.2">
      <c r="B19" s="5" t="s">
        <v>187</v>
      </c>
      <c r="C19" s="18">
        <f>COUNTIF(Matriz!$V$6:$V$205,"Remediada")</f>
        <v>0</v>
      </c>
      <c r="E19" s="5" t="s">
        <v>188</v>
      </c>
      <c r="F19" s="18">
        <f>COUNTIFS(Matriz!$Q$6:$Q$205,"1 - Inmediata",Matriz!$V$6:$V$205,"&lt;&gt;Remediada")</f>
        <v>0</v>
      </c>
    </row>
    <row r="20" spans="2:6" x14ac:dyDescent="0.2">
      <c r="B20" s="5" t="s">
        <v>189</v>
      </c>
      <c r="C20" s="18">
        <f>COUNTIF(Matriz!$V$6:$V$205,"Falso positivo")</f>
        <v>0</v>
      </c>
    </row>
    <row r="21" spans="2:6" x14ac:dyDescent="0.2">
      <c r="B21" s="5" t="s">
        <v>190</v>
      </c>
      <c r="C21" s="18">
        <f>COUNTIF(Matriz!$V$6:$V$205,"Excepción aprobada")</f>
        <v>0</v>
      </c>
    </row>
    <row r="24" spans="2:6" x14ac:dyDescent="0.2">
      <c r="E24" s="58" t="s">
        <v>191</v>
      </c>
      <c r="F24" s="58"/>
    </row>
    <row r="25" spans="2:6" ht="28" x14ac:dyDescent="0.2">
      <c r="E25" s="20" t="s">
        <v>192</v>
      </c>
      <c r="F25" s="20" t="s">
        <v>193</v>
      </c>
    </row>
    <row r="26" spans="2:6" x14ac:dyDescent="0.2">
      <c r="E26" s="21"/>
      <c r="F26" s="22" t="str">
        <f>IF($E26="","",COUNTIF(Matriz!$S$6:$S$205,$E26))</f>
        <v/>
      </c>
    </row>
    <row r="27" spans="2:6" x14ac:dyDescent="0.2">
      <c r="E27" s="21"/>
      <c r="F27" s="22" t="str">
        <f>IF($E27="","",COUNTIF(Matriz!$S$6:$S$205,$E27))</f>
        <v/>
      </c>
    </row>
    <row r="28" spans="2:6" x14ac:dyDescent="0.2">
      <c r="E28" s="21"/>
      <c r="F28" s="22" t="str">
        <f>IF($E28="","",COUNTIF(Matriz!$S$6:$S$205,$E28))</f>
        <v/>
      </c>
    </row>
    <row r="29" spans="2:6" x14ac:dyDescent="0.2">
      <c r="E29" s="21"/>
      <c r="F29" s="22" t="str">
        <f>IF($E29="","",COUNTIF(Matriz!$S$6:$S$205,$E29))</f>
        <v/>
      </c>
    </row>
    <row r="30" spans="2:6" x14ac:dyDescent="0.2">
      <c r="E30" s="21"/>
      <c r="F30" s="22" t="str">
        <f>IF($E30="","",COUNTIF(Matriz!$S$6:$S$205,$E30))</f>
        <v/>
      </c>
    </row>
    <row r="31" spans="2:6" x14ac:dyDescent="0.2">
      <c r="E31" s="21"/>
      <c r="F31" s="22" t="str">
        <f>IF($E31="","",COUNTIF(Matriz!$S$6:$S$205,$E31))</f>
        <v/>
      </c>
    </row>
    <row r="32" spans="2:6" x14ac:dyDescent="0.2">
      <c r="E32" s="21"/>
      <c r="F32" s="22" t="str">
        <f>IF($E32="","",COUNTIF(Matriz!$S$6:$S$205,$E32))</f>
        <v/>
      </c>
    </row>
    <row r="33" spans="2:6" x14ac:dyDescent="0.2">
      <c r="E33" s="21"/>
      <c r="F33" s="22" t="str">
        <f>IF($E33="","",COUNTIF(Matriz!$S$6:$S$205,$E33))</f>
        <v/>
      </c>
    </row>
    <row r="34" spans="2:6" x14ac:dyDescent="0.2">
      <c r="B34" s="59" t="s">
        <v>194</v>
      </c>
      <c r="C34" s="59"/>
      <c r="D34" s="59"/>
      <c r="E34" s="59"/>
      <c r="F34" s="59"/>
    </row>
    <row r="35" spans="2:6" x14ac:dyDescent="0.2">
      <c r="E35" s="21"/>
      <c r="F35" s="22" t="str">
        <f>IF($E35="","",COUNTIF(Matriz!$S$6:$S$205,$E35))</f>
        <v/>
      </c>
    </row>
  </sheetData>
  <mergeCells count="8">
    <mergeCell ref="E24:F24"/>
    <mergeCell ref="B34:F34"/>
    <mergeCell ref="B1:F1"/>
    <mergeCell ref="B2:F2"/>
    <mergeCell ref="B4:C4"/>
    <mergeCell ref="E4:F4"/>
    <mergeCell ref="B14:C14"/>
    <mergeCell ref="E14:F14"/>
  </mergeCells>
  <pageMargins left="0.75" right="0.75" top="1" bottom="1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6d4a1d0b-1085-4621-a04c-793d50865184}" enabled="1" method="Standard" siteId="{052126ec-16f8-47eb-ae56-6886b94a93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Matriz</vt:lpstr>
      <vt:lpstr>Listas</vt:lpstr>
      <vt:lpstr>Excepciones</vt:lpstr>
      <vt:lpstr>Tablero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Maryury Forero B.</cp:lastModifiedBy>
  <cp:revision>0</cp:revision>
  <dcterms:created xsi:type="dcterms:W3CDTF">2026-09-22T03:12:10Z</dcterms:created>
  <dcterms:modified xsi:type="dcterms:W3CDTF">2026-09-24T19:44:58Z</dcterms:modified>
  <dc:language>en-US</dc:language>
</cp:coreProperties>
</file>