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4000" windowHeight="9600" activeTab="0"/>
  </bookViews>
  <sheets>
    <sheet name="MATRIZ" sheetId="1" r:id="rId1"/>
    <sheet name="GRAFICAS" sheetId="2" r:id="rId2"/>
    <sheet name="EVALUACION" sheetId="3" r:id="rId3"/>
    <sheet name="PELIGROS" sheetId="4" r:id="rId4"/>
  </sheets>
  <externalReferences>
    <externalReference r:id="rId7"/>
  </externalReferences>
  <definedNames>
    <definedName name="_xlnm.Print_Area" localSheetId="1">'GRAFICAS'!$A$1:$AP$293</definedName>
    <definedName name="_xlnm.Print_Area" localSheetId="0">'MATRIZ'!$A$1:$BG$63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<sst xmlns="http://schemas.openxmlformats.org/spreadsheetml/2006/main" count="2374" uniqueCount="514">
  <si>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</si>
  <si>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</si>
  <si>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</si>
  <si>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</si>
  <si>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</si>
  <si>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</si>
  <si>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</si>
  <si>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</si>
  <si>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</si>
  <si>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</si>
  <si>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</si>
  <si>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</si>
  <si>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</si>
  <si>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</si>
  <si>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</si>
  <si>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</si>
  <si>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</si>
  <si>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</si>
  <si>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</si>
  <si>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</si>
  <si>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</si>
  <si>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</si>
  <si>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</si>
  <si>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</si>
  <si>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</si>
  <si>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</si>
  <si>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</si>
  <si>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</si>
  <si>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</si>
  <si>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</si>
  <si>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</si>
  <si>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</si>
  <si>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</si>
  <si>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</si>
  <si>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</si>
  <si>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</si>
  <si>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</si>
  <si>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</si>
  <si>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</si>
  <si>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</si>
  <si>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</si>
  <si>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</si>
  <si>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</si>
  <si>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</si>
  <si>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</si>
  <si>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</si>
  <si>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</si>
  <si>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</si>
  <si>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</si>
  <si>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</si>
  <si>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</si>
  <si>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</si>
  <si>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</si>
  <si>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</si>
  <si>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</si>
  <si>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</si>
  <si>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</si>
  <si>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</si>
  <si>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</si>
  <si>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</si>
  <si>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</si>
  <si>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</si>
  <si>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</si>
  <si>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</si>
  <si>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</si>
  <si>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</si>
  <si>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</si>
  <si>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</si>
  <si>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</si>
  <si>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</si>
  <si>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</si>
  <si>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</si>
  <si>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</si>
  <si>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</si>
  <si>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</si>
  <si>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</si>
  <si>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</si>
  <si>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</si>
  <si>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</si>
  <si>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</si>
  <si>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</si>
  <si>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</si>
  <si>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</si>
  <si>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</si>
  <si>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</si>
  <si>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</si>
  <si>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</si>
  <si>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</si>
  <si>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</si>
  <si>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</si>
  <si>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</si>
  <si>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</si>
  <si>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</si>
  <si>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</si>
  <si>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</si>
  <si>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</si>
  <si>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</si>
  <si>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</si>
  <si>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</si>
  <si>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</si>
  <si>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</si>
  <si>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</si>
  <si>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</si>
  <si>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</si>
  <si>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</si>
  <si>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</si>
  <si>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</si>
  <si>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</si>
  <si>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</si>
  <si>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</si>
  <si>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</si>
  <si>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</si>
  <si>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</si>
  <si>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</si>
  <si>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</si>
  <si>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</si>
  <si>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</si>
  <si>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</si>
  <si>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</si>
  <si>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</si>
  <si>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</si>
  <si>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</si>
  <si>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</si>
  <si>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</si>
  <si>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</si>
  <si>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</si>
  <si>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</si>
  <si>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</si>
  <si>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</si>
  <si>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</si>
  <si>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</si>
  <si>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</si>
  <si>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</si>
  <si>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</si>
  <si>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</si>
  <si>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</si>
  <si>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</si>
  <si>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</si>
  <si>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</si>
  <si>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</si>
  <si>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</si>
  <si>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</si>
  <si>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</si>
  <si>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</si>
  <si>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</si>
  <si>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</si>
  <si>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</si>
  <si>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</si>
  <si>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</si>
  <si>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</si>
  <si>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</si>
  <si>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</si>
  <si>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</si>
  <si>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</si>
  <si>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</si>
  <si>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</si>
  <si>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</si>
  <si>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</si>
  <si>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</si>
  <si>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</si>
  <si>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</si>
  <si>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</si>
  <si>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</si>
  <si>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</si>
  <si>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</si>
  <si>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</si>
  <si>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</si>
  <si>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</si>
  <si>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</si>
  <si>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</si>
  <si>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</si>
  <si>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</si>
  <si>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</si>
  <si>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</si>
  <si>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</si>
  <si>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</si>
  <si>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</si>
  <si>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</si>
  <si>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</si>
  <si>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</si>
  <si>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</si>
  <si>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</si>
  <si>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</si>
  <si>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</si>
  <si>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</si>
  <si>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</si>
  <si>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</si>
  <si>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</si>
  <si>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</si>
  <si>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</si>
  <si>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</si>
  <si>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</si>
  <si>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</si>
  <si>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</si>
  <si>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</si>
  <si>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</si>
  <si>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</si>
  <si>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</si>
  <si>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</si>
  <si>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</si>
  <si>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</si>
  <si>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</si>
  <si>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</si>
  <si>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</si>
  <si>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</si>
  <si>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</si>
  <si>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</si>
  <si>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</si>
  <si>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</si>
  <si>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</si>
  <si>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</si>
  <si>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</si>
  <si>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</si>
  <si>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</si>
  <si>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</si>
  <si>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</si>
  <si>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</si>
  <si>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</si>
  <si>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</si>
  <si>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</si>
  <si>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</si>
  <si>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</si>
  <si>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</si>
  <si>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</si>
  <si>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</si>
  <si>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</si>
  <si>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</si>
  <si>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</si>
  <si>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</si>
  <si>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</si>
  <si>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</si>
  <si>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</si>
  <si>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</si>
  <si>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</si>
  <si>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</si>
  <si>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</si>
  <si>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</si>
  <si>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</si>
  <si>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</si>
  <si>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</si>
  <si>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</si>
  <si>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</si>
  <si>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</si>
  <si>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</si>
  <si>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</si>
  <si>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</si>
  <si>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</si>
  <si>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</si>
  <si>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</si>
  <si>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</si>
  <si>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</si>
  <si>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</si>
  <si>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</si>
  <si>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</si>
  <si>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</si>
  <si>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</si>
  <si>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</si>
  <si>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</si>
  <si>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</si>
  <si>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</si>
  <si>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</si>
  <si>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</si>
  <si>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</si>
  <si>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</si>
  <si>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</si>
  <si>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</si>
  <si>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</si>
  <si>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</si>
  <si>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</si>
  <si>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</si>
  <si>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</si>
  <si>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</si>
  <si>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</si>
  <si>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</si>
  <si>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</si>
  <si>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</si>
  <si>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</si>
  <si>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</si>
  <si>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</si>
  <si>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</si>
  <si>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</si>
  <si>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</si>
  <si>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</si>
  <si>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</si>
  <si>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</si>
  <si>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</si>
  <si>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</si>
  <si>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</si>
  <si>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</si>
  <si>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</si>
  <si>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</si>
  <si>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</si>
  <si>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</si>
  <si>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</si>
  <si>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</si>
  <si>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</si>
  <si>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</si>
  <si>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</si>
  <si>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</si>
  <si>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</si>
  <si>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</si>
  <si>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</si>
  <si>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</si>
  <si>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</si>
  <si>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</si>
  <si>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</si>
  <si>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</si>
  <si>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</si>
  <si>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</si>
  <si>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</si>
  <si>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</si>
  <si>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</si>
  <si>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</si>
  <si>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</si>
  <si>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</si>
  <si>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</si>
  <si>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</si>
  <si>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</si>
  <si>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</si>
  <si>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</si>
  <si>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</si>
  <si>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</si>
  <si>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</si>
  <si>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</si>
  <si>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</si>
  <si>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</si>
  <si>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</si>
  <si>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</si>
  <si>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</si>
  <si>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</si>
  <si>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Eléctrico (alta y baja tensión, estática)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</si>
  <si>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</si>
  <si>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</si>
  <si>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</si>
  <si>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</si>
  <si>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</si>
  <si>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</si>
  <si>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</si>
  <si>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</si>
  <si>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</si>
  <si>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</si>
  <si>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</si>
  <si>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</si>
  <si>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</si>
  <si>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</si>
  <si>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</si>
  <si>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</si>
  <si>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</si>
  <si>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</si>
  <si>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</si>
  <si>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</si>
  <si>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</si>
  <si>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</si>
  <si>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</si>
  <si>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</si>
  <si>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</si>
  <si>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</si>
  <si>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</si>
  <si>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</si>
  <si>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</si>
  <si>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</si>
  <si>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</si>
  <si>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</si>
  <si>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</si>
  <si>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</si>
  <si>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 xml:space="preserve">Administrativo </t>
  </si>
  <si>
    <t>Oficinas piso 1</t>
  </si>
  <si>
    <t>ACTIVIDADES ADMINISTRATIVAS Y TÉCNICAS PROPIAS DEL CARGO</t>
  </si>
  <si>
    <t>Rutinaria</t>
  </si>
  <si>
    <t>1-Atención al ciudadano. 
2-Atención al espacio público. 
3-Gestión documental.
4-Almacén</t>
  </si>
  <si>
    <t xml:space="preserve">Atender al cuidando tramitando sus requerimientos.
Recepción, digitalización, organización y archivo de documentos. 
Asistir a reuniones actividades relacionadas con el trabajo fuera de la entidad.
Control de inventarios de la entidad Elaboración, actualización, revisión de documentos, generalmente se tiene contacto con otros colaboradores.
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</si>
  <si>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</si>
  <si>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</si>
  <si>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</si>
  <si>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</si>
  <si>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</si>
  <si>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</si>
  <si>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</si>
  <si>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</si>
  <si>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</si>
  <si>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</si>
  <si>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</si>
  <si>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</si>
  <si>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</si>
  <si>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</si>
  <si>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</si>
  <si>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</si>
  <si>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</si>
  <si>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>RESPONSABLE SST-Gestion Humana</t>
  </si>
  <si>
    <t>Carga Estática: Postura prolongada  por permanecer mas del 80% de la jornada laboral en posición sedente. Postura forzada o incorrecta.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</si>
  <si>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</si>
  <si>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</si>
  <si>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</si>
  <si>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</si>
  <si>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</si>
  <si>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</si>
  <si>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</si>
  <si>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</si>
  <si>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</si>
  <si>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</si>
  <si>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</si>
  <si>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</si>
  <si>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</si>
  <si>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</si>
  <si>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</si>
  <si>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</si>
  <si>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</si>
  <si>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</si>
  <si>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</si>
  <si>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</si>
  <si>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</si>
  <si>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</si>
  <si>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</si>
  <si>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</si>
  <si>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</si>
  <si>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</si>
  <si>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>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</si>
  <si>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</si>
  <si>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</si>
  <si>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</si>
  <si>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</si>
  <si>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</si>
  <si>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</si>
  <si>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</si>
  <si>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</si>
  <si>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</si>
  <si>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</si>
  <si>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</si>
  <si>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</si>
  <si>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</si>
  <si>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</si>
  <si>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 Robos, atracos, asaltos, atentados, desorden público, etc.</t>
  </si>
  <si>
    <t>Golpes, heridas, contusiones, fracturas, esguinces, luxaciones, daños materiales, muerte</t>
  </si>
  <si>
    <t>Verificar cumplimiento de los procesos.</t>
  </si>
  <si>
    <t>Camaras de seguridad,boton de panico</t>
  </si>
  <si>
    <t>Verificar Procedimientos de  gestión de contratistas  y dar inducción del SG - SSST</t>
  </si>
  <si>
    <t>No Rutinaria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</si>
  <si>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</si>
  <si>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</si>
  <si>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</si>
  <si>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Enfermedades del túnel del carpo, alteraciones osteomusculares en columna, cadera, agotamiento físico, cansancio en extremidades superiores e inferiores, lumbagos</t>
  </si>
  <si>
    <t>Enfermedad laboral</t>
  </si>
  <si>
    <t>Oficinas piso 2</t>
  </si>
  <si>
    <t xml:space="preserve">1-Subdirección de las Artes 
2-Gerencia de Música
3-Comisión fílmica de Bogotá </t>
  </si>
  <si>
    <t>Gestión de permisos para la grabación de filmes en Bogotá Elaboración, actualización, revisión de documentos.
Diseño, planeación, implementación y evaluación de planes, programas y proyectos de todos los ciudadanos.
Desarrollar programas de formación y cualificación de los agentes del sector musical</t>
  </si>
  <si>
    <t>Oficinas piso 3</t>
  </si>
  <si>
    <t xml:space="preserve">1-Subdirección de formación artística 
2-Atención CREAS
3-Nidos </t>
  </si>
  <si>
    <t xml:space="preserve">Control y seguimiento a los procesos de la entidad Elaboración, actualización, revisión de documentos.
Atención de los procesos nidos.
Atención de los procesos CREAS </t>
  </si>
  <si>
    <t>Oficinas piso 4</t>
  </si>
  <si>
    <t xml:space="preserve">
1-Talento Humano 
2-Financiera </t>
  </si>
  <si>
    <t>Contratación y selección de empleados.
Formación y desarrollo de los empleados.
Compensación y beneficios.
Gestión del rendimiento de los empleados.
Relaciones laborales.
Hacer previsiones de los resultados mensuales, trimestrales y anuales.
Aprobar o rechazar los presupuestos.
Gestionar los riesgos.
Supervisar a un equipo de contables.
Asignar recursos y gestionar los flujos de caja.
Realizar análisis de costes y beneficio</t>
  </si>
  <si>
    <t>Oficinas piso 5</t>
  </si>
  <si>
    <t>1-SAF – JURIDICA
2-Planeación 
3-Tecnología</t>
  </si>
  <si>
    <t xml:space="preserve">Asesoramiento jurídico al secretario general y a sus asesores en la redacción de instrumentos jurídicos de la Organización, incluida la redacción de las Normas Generales, órdenes ejecutivas, directivas, el Reglamento de Personal y demás disposiciones administrativas de la Secretaría General.
Análisis de la situación
Establecimiento de objetivos
Formulario de estrategias
Diseño de planes de acción
Diseño, desarrollo, administración e implementación de sistemas de información. También se encarga de brindar soporte técnico a los trabajadores e innovar el área conforme a las nuevas tecnologías
</t>
  </si>
  <si>
    <t xml:space="preserve">1-Comunicaciones 
2-Convocatorias
3-Control Interno </t>
  </si>
  <si>
    <t>Realizar actividades de comunicación interna y externa de la entidad.
Gestión de los estímulos que brinda el distrito a los artistas de Bogotá 
Definir y aplicar medidas para prevenir los riesgos, así como también detectar y corregir errores que se presenten en la organización y que puedan afectar el logro de sus objetivos</t>
  </si>
  <si>
    <t xml:space="preserve">Operativo </t>
  </si>
  <si>
    <t xml:space="preserve">Vigilancia de todo el edificio </t>
  </si>
  <si>
    <t>pisos del 1 al 8 y zotano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</si>
  <si>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</si>
  <si>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</si>
  <si>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</si>
  <si>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Sensibilización  sobre riesgo psicosocial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</si>
  <si>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</si>
  <si>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</si>
  <si>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</si>
  <si>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</si>
  <si>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</si>
  <si>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</si>
  <si>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</si>
  <si>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</si>
  <si>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</si>
  <si>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</si>
  <si>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</si>
  <si>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</si>
  <si>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Contacto con superficies calientes</t>
  </si>
  <si>
    <t>Quemaduras, lesiones de la piel</t>
  </si>
  <si>
    <t>Sensibilización  sobre riesgos y manejo de temperatura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</si>
  <si>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</si>
  <si>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</si>
  <si>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</si>
  <si>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</si>
  <si>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</si>
  <si>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</si>
  <si>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</si>
  <si>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</si>
  <si>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</si>
  <si>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Actividades de mantenimiento estructural</t>
  </si>
  <si>
    <t xml:space="preserve">Reparar, arreglar y mantener las instalaciones en temas de manteniendo estructural </t>
  </si>
  <si>
    <t>CONTRATISTAS DE OBRAS Y MANTENIMIENTOS</t>
  </si>
  <si>
    <t>Pisos del 1 al 8 y zotano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</si>
  <si>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</si>
  <si>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</si>
  <si>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</si>
  <si>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</si>
  <si>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</si>
  <si>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</si>
  <si>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</si>
  <si>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</si>
  <si>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</si>
  <si>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</si>
  <si>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</si>
  <si>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</si>
  <si>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</si>
  <si>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</si>
  <si>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</si>
  <si>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</si>
  <si>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 xml:space="preserve">SEDE PRINCIPAL CALLE 15 </t>
  </si>
  <si>
    <t>Cra. 8 #15-46, Bogotá</t>
  </si>
  <si>
    <t>Andrés Moreno Cespedes</t>
  </si>
  <si>
    <t>Código: GTH-F-40</t>
  </si>
  <si>
    <t>Fecha: 07/12/2023</t>
  </si>
  <si>
    <t>Versión: 05</t>
  </si>
  <si>
    <t>SISTEMA DE GESTIÓN DE SEGURIDAD Y SALUD EN EL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</si>
</sst>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8.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 Narrow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186" fontId="6" fillId="0" borderId="0">
      <alignment/>
      <protection locked="0"/>
    </xf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49" fontId="13" fillId="36" borderId="14" xfId="0" applyNumberFormat="1" applyFont="1" applyFill="1" applyBorder="1" applyAlignment="1" applyProtection="1">
      <alignment horizontal="left" vertical="center" wrapText="1"/>
      <protection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75" fillId="32" borderId="0" xfId="0" applyFont="1" applyFill="1" applyAlignment="1">
      <alignment horizontal="center" vertical="center" wrapText="1"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top" wrapText="1"/>
      <protection locked="0"/>
    </xf>
    <xf numFmtId="0" fontId="13" fillId="34" borderId="11" xfId="0" applyFont="1" applyFill="1" applyBorder="1" applyAlignment="1" applyProtection="1">
      <alignment horizontal="justify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49" fontId="13" fillId="35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14" fontId="76" fillId="0" borderId="11" xfId="0" applyNumberFormat="1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14" fontId="76" fillId="34" borderId="11" xfId="0" applyNumberFormat="1" applyFont="1" applyFill="1" applyBorder="1" applyAlignment="1">
      <alignment horizontal="center"/>
    </xf>
    <xf numFmtId="0" fontId="77" fillId="0" borderId="0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73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4" fillId="37" borderId="11" xfId="0" applyFont="1" applyFill="1" applyBorder="1" applyAlignment="1" applyProtection="1">
      <alignment horizontal="center" vertical="center" wrapText="1"/>
      <protection/>
    </xf>
    <xf numFmtId="49" fontId="7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77" fillId="36" borderId="11" xfId="0" applyFont="1" applyFill="1" applyBorder="1" applyAlignment="1">
      <alignment horizontal="center"/>
    </xf>
    <xf numFmtId="49" fontId="76" fillId="0" borderId="11" xfId="0" applyNumberFormat="1" applyFont="1" applyBorder="1" applyAlignment="1">
      <alignment horizontal="center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justify" vertical="top" wrapText="1"/>
    </xf>
    <xf numFmtId="0" fontId="15" fillId="32" borderId="18" xfId="0" applyFont="1" applyFill="1" applyBorder="1" applyAlignment="1">
      <alignment horizontal="justify" vertical="top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justify" vertical="top" wrapText="1"/>
    </xf>
    <xf numFmtId="0" fontId="15" fillId="32" borderId="21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top" wrapText="1"/>
    </xf>
    <xf numFmtId="0" fontId="16" fillId="39" borderId="11" xfId="0" applyFont="1" applyFill="1" applyBorder="1" applyAlignment="1">
      <alignment horizontal="center" vertical="top" wrapText="1"/>
    </xf>
    <xf numFmtId="0" fontId="16" fillId="39" borderId="18" xfId="0" applyFont="1" applyFill="1" applyBorder="1" applyAlignment="1">
      <alignment horizontal="center" vertical="top" wrapText="1"/>
    </xf>
    <xf numFmtId="0" fontId="16" fillId="40" borderId="18" xfId="0" applyFont="1" applyFill="1" applyBorder="1" applyAlignment="1">
      <alignment horizontal="center" vertical="top" wrapText="1"/>
    </xf>
    <xf numFmtId="0" fontId="16" fillId="40" borderId="20" xfId="0" applyFont="1" applyFill="1" applyBorder="1" applyAlignment="1">
      <alignment horizontal="center" vertical="top" wrapText="1"/>
    </xf>
    <xf numFmtId="0" fontId="16" fillId="32" borderId="20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1" xfId="0" applyNumberFormat="1" applyFont="1" applyFill="1" applyBorder="1" applyAlignment="1">
      <alignment horizontal="left" vertical="center" wrapText="1"/>
    </xf>
    <xf numFmtId="49" fontId="16" fillId="32" borderId="18" xfId="0" applyNumberFormat="1" applyFont="1" applyFill="1" applyBorder="1" applyAlignment="1">
      <alignment horizontal="left" vertical="center" wrapText="1"/>
    </xf>
    <xf numFmtId="0" fontId="16" fillId="32" borderId="18" xfId="0" applyFont="1" applyFill="1" applyBorder="1" applyAlignment="1">
      <alignment horizontal="center" vertical="top" wrapText="1"/>
    </xf>
    <xf numFmtId="0" fontId="16" fillId="39" borderId="20" xfId="0" applyFont="1" applyFill="1" applyBorder="1" applyAlignment="1">
      <alignment horizontal="center" vertical="top" wrapText="1"/>
    </xf>
    <xf numFmtId="0" fontId="16" fillId="40" borderId="21" xfId="0" applyFont="1" applyFill="1" applyBorder="1" applyAlignment="1">
      <alignment horizontal="center" vertical="top" wrapText="1"/>
    </xf>
    <xf numFmtId="0" fontId="16" fillId="41" borderId="1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42" borderId="17" xfId="0" applyFont="1" applyFill="1" applyBorder="1" applyAlignment="1">
      <alignment horizontal="center" vertical="center" wrapText="1"/>
    </xf>
    <xf numFmtId="0" fontId="16" fillId="43" borderId="17" xfId="0" applyFont="1" applyFill="1" applyBorder="1" applyAlignment="1">
      <alignment horizontal="center" vertical="center" wrapText="1"/>
    </xf>
    <xf numFmtId="0" fontId="16" fillId="44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79" fillId="45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14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left" vertical="center" wrapText="1"/>
      <protection locked="0"/>
    </xf>
    <xf numFmtId="14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4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3" xfId="0" applyFont="1" applyFill="1" applyBorder="1" applyAlignment="1" applyProtection="1">
      <alignment horizontal="center" vertical="center" wrapText="1"/>
      <protection locked="0"/>
    </xf>
    <xf numFmtId="0" fontId="13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23" xfId="0" applyFont="1" applyFill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vertical="center" wrapText="1"/>
    </xf>
    <xf numFmtId="0" fontId="13" fillId="34" borderId="23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3" fillId="42" borderId="23" xfId="0" applyFont="1" applyFill="1" applyBorder="1" applyAlignment="1">
      <alignment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center" wrapText="1"/>
      <protection locked="0"/>
    </xf>
    <xf numFmtId="14" fontId="13" fillId="0" borderId="11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>
      <alignment horizontal="left" vertical="center" wrapText="1"/>
    </xf>
    <xf numFmtId="0" fontId="13" fillId="46" borderId="11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76" fillId="0" borderId="11" xfId="0" applyFont="1" applyBorder="1" applyAlignment="1">
      <alignment vertical="center"/>
    </xf>
    <xf numFmtId="0" fontId="76" fillId="34" borderId="11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>
      <alignment horizontal="left" vertical="center" wrapText="1"/>
    </xf>
    <xf numFmtId="0" fontId="79" fillId="47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34" borderId="23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36" borderId="23" xfId="61" applyFont="1" applyFill="1" applyBorder="1" applyAlignment="1" applyProtection="1">
      <alignment horizontal="center" vertical="center" wrapText="1"/>
      <protection/>
    </xf>
    <xf numFmtId="0" fontId="13" fillId="36" borderId="25" xfId="61" applyFont="1" applyFill="1" applyBorder="1" applyAlignment="1" applyProtection="1">
      <alignment horizontal="center" vertical="center" wrapText="1"/>
      <protection/>
    </xf>
    <xf numFmtId="0" fontId="74" fillId="37" borderId="15" xfId="0" applyFont="1" applyFill="1" applyBorder="1" applyAlignment="1" applyProtection="1">
      <alignment horizontal="center" vertical="center" wrapText="1"/>
      <protection/>
    </xf>
    <xf numFmtId="0" fontId="74" fillId="37" borderId="26" xfId="0" applyFont="1" applyFill="1" applyBorder="1" applyAlignment="1" applyProtection="1">
      <alignment horizontal="center" vertical="center" wrapText="1"/>
      <protection/>
    </xf>
    <xf numFmtId="0" fontId="74" fillId="37" borderId="10" xfId="0" applyFont="1" applyFill="1" applyBorder="1" applyAlignment="1" applyProtection="1">
      <alignment horizontal="center" vertical="center" wrapText="1"/>
      <protection/>
    </xf>
    <xf numFmtId="0" fontId="13" fillId="36" borderId="23" xfId="0" applyFont="1" applyFill="1" applyBorder="1" applyAlignment="1" applyProtection="1">
      <alignment horizontal="center" vertical="center" wrapText="1"/>
      <protection/>
    </xf>
    <xf numFmtId="0" fontId="13" fillId="36" borderId="25" xfId="0" applyFont="1" applyFill="1" applyBorder="1" applyAlignment="1" applyProtection="1">
      <alignment horizontal="center" vertical="center" wrapText="1"/>
      <protection/>
    </xf>
    <xf numFmtId="0" fontId="13" fillId="32" borderId="27" xfId="0" applyFont="1" applyFill="1" applyBorder="1" applyAlignment="1" applyProtection="1">
      <alignment horizontal="center" vertical="center" wrapText="1"/>
      <protection locked="0"/>
    </xf>
    <xf numFmtId="0" fontId="13" fillId="32" borderId="16" xfId="0" applyFont="1" applyFill="1" applyBorder="1" applyAlignment="1" applyProtection="1">
      <alignment horizontal="center" vertical="center" wrapText="1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14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74" fillId="37" borderId="37" xfId="0" applyFont="1" applyFill="1" applyBorder="1" applyAlignment="1" applyProtection="1">
      <alignment horizontal="center" vertical="center"/>
      <protection/>
    </xf>
    <xf numFmtId="0" fontId="74" fillId="37" borderId="38" xfId="0" applyFont="1" applyFill="1" applyBorder="1" applyAlignment="1" applyProtection="1">
      <alignment horizontal="center" vertical="center"/>
      <protection/>
    </xf>
    <xf numFmtId="0" fontId="74" fillId="37" borderId="39" xfId="0" applyFont="1" applyFill="1" applyBorder="1" applyAlignment="1" applyProtection="1">
      <alignment horizontal="center" vertical="center"/>
      <protection/>
    </xf>
    <xf numFmtId="0" fontId="74" fillId="37" borderId="40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3" fillId="36" borderId="11" xfId="61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74" fillId="37" borderId="11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45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6" borderId="11" xfId="5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7" fillId="36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23" xfId="0" applyNumberFormat="1" applyFont="1" applyFill="1" applyBorder="1" applyAlignment="1" applyProtection="1">
      <alignment horizontal="center" vertical="center" wrapText="1"/>
      <protection/>
    </xf>
    <xf numFmtId="1" fontId="0" fillId="35" borderId="24" xfId="0" applyNumberFormat="1" applyFont="1" applyFill="1" applyBorder="1" applyAlignment="1" applyProtection="1">
      <alignment horizontal="center" vertical="center" wrapText="1"/>
      <protection/>
    </xf>
    <xf numFmtId="1" fontId="0" fillId="35" borderId="25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23" xfId="0" applyNumberFormat="1" applyFont="1" applyFill="1" applyBorder="1" applyAlignment="1" applyProtection="1">
      <alignment horizontal="center" vertical="center" wrapText="1"/>
      <protection/>
    </xf>
    <xf numFmtId="9" fontId="2" fillId="32" borderId="24" xfId="0" applyNumberFormat="1" applyFont="1" applyFill="1" applyBorder="1" applyAlignment="1" applyProtection="1">
      <alignment horizontal="center" vertical="center" wrapText="1"/>
      <protection/>
    </xf>
    <xf numFmtId="9" fontId="2" fillId="32" borderId="25" xfId="0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26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8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8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48" borderId="11" xfId="0" applyFont="1" applyFill="1" applyBorder="1" applyAlignment="1" applyProtection="1">
      <alignment horizontal="center" vertical="center"/>
      <protection/>
    </xf>
    <xf numFmtId="0" fontId="16" fillId="47" borderId="11" xfId="0" applyFont="1" applyFill="1" applyBorder="1" applyAlignment="1" applyProtection="1">
      <alignment horizontal="center" vertical="center"/>
      <protection/>
    </xf>
    <xf numFmtId="9" fontId="16" fillId="47" borderId="11" xfId="68" applyFont="1" applyFill="1" applyBorder="1" applyAlignment="1" applyProtection="1">
      <alignment horizontal="center" vertical="center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49" fontId="0" fillId="36" borderId="45" xfId="0" applyNumberFormat="1" applyFont="1" applyFill="1" applyBorder="1" applyAlignment="1" applyProtection="1">
      <alignment horizontal="center" vertical="center" wrapText="1"/>
      <protection/>
    </xf>
    <xf numFmtId="49" fontId="0" fillId="36" borderId="46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27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9" fontId="0" fillId="35" borderId="23" xfId="0" applyNumberFormat="1" applyFont="1" applyFill="1" applyBorder="1" applyAlignment="1" applyProtection="1">
      <alignment horizontal="center" vertical="center" wrapText="1"/>
      <protection/>
    </xf>
    <xf numFmtId="9" fontId="0" fillId="35" borderId="24" xfId="0" applyNumberFormat="1" applyFont="1" applyFill="1" applyBorder="1" applyAlignment="1" applyProtection="1">
      <alignment horizontal="center" vertical="center" wrapText="1"/>
      <protection/>
    </xf>
    <xf numFmtId="9" fontId="0" fillId="35" borderId="25" xfId="0" applyNumberFormat="1" applyFont="1" applyFill="1" applyBorder="1" applyAlignment="1" applyProtection="1">
      <alignment horizontal="center" vertical="center" wrapText="1"/>
      <protection/>
    </xf>
    <xf numFmtId="49" fontId="78" fillId="37" borderId="15" xfId="0" applyNumberFormat="1" applyFont="1" applyFill="1" applyBorder="1" applyAlignment="1" applyProtection="1">
      <alignment horizontal="center" vertical="center" wrapText="1"/>
      <protection/>
    </xf>
    <xf numFmtId="49" fontId="78" fillId="37" borderId="26" xfId="0" applyNumberFormat="1" applyFont="1" applyFill="1" applyBorder="1" applyAlignment="1" applyProtection="1">
      <alignment horizontal="center" vertical="center" wrapText="1"/>
      <protection/>
    </xf>
    <xf numFmtId="1" fontId="2" fillId="32" borderId="23" xfId="0" applyNumberFormat="1" applyFont="1" applyFill="1" applyBorder="1" applyAlignment="1" applyProtection="1">
      <alignment horizontal="center" vertical="center" wrapText="1"/>
      <protection/>
    </xf>
    <xf numFmtId="1" fontId="2" fillId="32" borderId="24" xfId="0" applyNumberFormat="1" applyFont="1" applyFill="1" applyBorder="1" applyAlignment="1" applyProtection="1">
      <alignment horizontal="center" vertical="center" wrapText="1"/>
      <protection/>
    </xf>
    <xf numFmtId="1" fontId="2" fillId="32" borderId="25" xfId="0" applyNumberFormat="1" applyFont="1" applyFill="1" applyBorder="1" applyAlignment="1" applyProtection="1">
      <alignment horizontal="center" vertical="center" wrapText="1"/>
      <protection/>
    </xf>
    <xf numFmtId="0" fontId="78" fillId="37" borderId="15" xfId="0" applyFont="1" applyFill="1" applyBorder="1" applyAlignment="1" applyProtection="1">
      <alignment horizontal="center" vertical="center" wrapText="1"/>
      <protection/>
    </xf>
    <xf numFmtId="0" fontId="78" fillId="37" borderId="26" xfId="0" applyFont="1" applyFill="1" applyBorder="1" applyAlignment="1" applyProtection="1">
      <alignment horizontal="center" vertical="center" wrapText="1"/>
      <protection/>
    </xf>
    <xf numFmtId="0" fontId="78" fillId="37" borderId="10" xfId="0" applyFont="1" applyFill="1" applyBorder="1" applyAlignment="1" applyProtection="1">
      <alignment horizontal="center" vertical="center" wrapText="1"/>
      <protection/>
    </xf>
    <xf numFmtId="0" fontId="77" fillId="0" borderId="46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81" fillId="37" borderId="15" xfId="0" applyFont="1" applyFill="1" applyBorder="1" applyAlignment="1" applyProtection="1">
      <alignment horizontal="center" vertical="center" wrapText="1"/>
      <protection/>
    </xf>
    <xf numFmtId="0" fontId="81" fillId="37" borderId="26" xfId="0" applyFont="1" applyFill="1" applyBorder="1" applyAlignment="1" applyProtection="1">
      <alignment horizontal="center" vertical="center" wrapText="1"/>
      <protection/>
    </xf>
    <xf numFmtId="0" fontId="81" fillId="37" borderId="10" xfId="0" applyFont="1" applyFill="1" applyBorder="1" applyAlignment="1" applyProtection="1">
      <alignment horizontal="center" vertical="center" wrapText="1"/>
      <protection/>
    </xf>
    <xf numFmtId="0" fontId="12" fillId="43" borderId="15" xfId="0" applyFont="1" applyFill="1" applyBorder="1" applyAlignment="1" applyProtection="1">
      <alignment horizontal="center" vertical="center" wrapText="1"/>
      <protection/>
    </xf>
    <xf numFmtId="0" fontId="12" fillId="43" borderId="26" xfId="0" applyFont="1" applyFill="1" applyBorder="1" applyAlignment="1" applyProtection="1">
      <alignment horizontal="center" vertical="center" wrapText="1"/>
      <protection/>
    </xf>
    <xf numFmtId="1" fontId="9" fillId="43" borderId="11" xfId="0" applyNumberFormat="1" applyFont="1" applyFill="1" applyBorder="1" applyAlignment="1" applyProtection="1">
      <alignment horizontal="center" vertical="center" wrapText="1"/>
      <protection/>
    </xf>
    <xf numFmtId="9" fontId="9" fillId="4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47" borderId="48" xfId="52" applyFont="1" applyFill="1" applyBorder="1" applyAlignment="1" applyProtection="1">
      <alignment horizontal="center" vertical="center" wrapText="1"/>
      <protection/>
    </xf>
    <xf numFmtId="0" fontId="9" fillId="47" borderId="49" xfId="52" applyFont="1" applyFill="1" applyBorder="1" applyAlignment="1" applyProtection="1">
      <alignment horizontal="center" vertical="center" wrapText="1"/>
      <protection/>
    </xf>
    <xf numFmtId="0" fontId="9" fillId="47" borderId="50" xfId="52" applyFont="1" applyFill="1" applyBorder="1" applyAlignment="1" applyProtection="1">
      <alignment horizontal="center" vertical="center" wrapText="1"/>
      <protection/>
    </xf>
    <xf numFmtId="0" fontId="9" fillId="47" borderId="51" xfId="52" applyFont="1" applyFill="1" applyBorder="1" applyAlignment="1" applyProtection="1">
      <alignment horizontal="center" vertical="center" wrapText="1"/>
      <protection/>
    </xf>
    <xf numFmtId="0" fontId="9" fillId="47" borderId="16" xfId="52" applyFont="1" applyFill="1" applyBorder="1" applyAlignment="1" applyProtection="1">
      <alignment horizontal="center" vertical="center" wrapText="1"/>
      <protection/>
    </xf>
    <xf numFmtId="0" fontId="9" fillId="47" borderId="52" xfId="52" applyFont="1" applyFill="1" applyBorder="1" applyAlignment="1" applyProtection="1">
      <alignment horizontal="center" vertical="center" wrapText="1"/>
      <protection/>
    </xf>
    <xf numFmtId="0" fontId="16" fillId="32" borderId="5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51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6" fillId="32" borderId="55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20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9" fillId="47" borderId="56" xfId="52" applyFont="1" applyFill="1" applyBorder="1" applyAlignment="1" applyProtection="1">
      <alignment horizontal="center" vertical="center" wrapText="1"/>
      <protection/>
    </xf>
    <xf numFmtId="0" fontId="9" fillId="47" borderId="57" xfId="52" applyFont="1" applyFill="1" applyBorder="1" applyAlignment="1" applyProtection="1">
      <alignment horizontal="center" vertical="center" wrapText="1"/>
      <protection/>
    </xf>
    <xf numFmtId="0" fontId="9" fillId="47" borderId="58" xfId="52" applyFont="1" applyFill="1" applyBorder="1" applyAlignment="1" applyProtection="1">
      <alignment horizontal="center" vertical="center" wrapText="1"/>
      <protection/>
    </xf>
    <xf numFmtId="0" fontId="9" fillId="47" borderId="17" xfId="52" applyFont="1" applyFill="1" applyBorder="1" applyAlignment="1" applyProtection="1">
      <alignment horizontal="center" vertical="center" wrapText="1"/>
      <protection/>
    </xf>
    <xf numFmtId="0" fontId="9" fillId="47" borderId="11" xfId="52" applyFont="1" applyFill="1" applyBorder="1" applyAlignment="1" applyProtection="1">
      <alignment horizontal="center" vertical="center" wrapText="1"/>
      <protection/>
    </xf>
    <xf numFmtId="0" fontId="9" fillId="47" borderId="18" xfId="52" applyFont="1" applyFill="1" applyBorder="1" applyAlignment="1" applyProtection="1">
      <alignment horizontal="center" vertical="center" wrapText="1"/>
      <protection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78" fillId="47" borderId="48" xfId="0" applyFont="1" applyFill="1" applyBorder="1" applyAlignment="1">
      <alignment horizontal="center" vertical="center" wrapText="1"/>
    </xf>
    <xf numFmtId="0" fontId="78" fillId="47" borderId="49" xfId="0" applyFont="1" applyFill="1" applyBorder="1" applyAlignment="1">
      <alignment horizontal="center" vertical="center" wrapText="1"/>
    </xf>
    <xf numFmtId="0" fontId="78" fillId="47" borderId="50" xfId="0" applyFont="1" applyFill="1" applyBorder="1" applyAlignment="1">
      <alignment horizontal="center" vertical="center" wrapText="1"/>
    </xf>
    <xf numFmtId="0" fontId="78" fillId="47" borderId="51" xfId="0" applyFont="1" applyFill="1" applyBorder="1" applyAlignment="1">
      <alignment horizontal="center" vertical="center" wrapText="1"/>
    </xf>
    <xf numFmtId="0" fontId="78" fillId="47" borderId="16" xfId="0" applyFont="1" applyFill="1" applyBorder="1" applyAlignment="1">
      <alignment horizontal="center" vertical="center" wrapText="1"/>
    </xf>
    <xf numFmtId="0" fontId="78" fillId="47" borderId="52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49" fontId="82" fillId="0" borderId="15" xfId="0" applyNumberFormat="1" applyFont="1" applyBorder="1" applyAlignment="1">
      <alignment horizontal="left"/>
    </xf>
    <xf numFmtId="49" fontId="82" fillId="0" borderId="10" xfId="0" applyNumberFormat="1" applyFont="1" applyBorder="1" applyAlignment="1">
      <alignment horizontal="left"/>
    </xf>
    <xf numFmtId="14" fontId="82" fillId="34" borderId="15" xfId="0" applyNumberFormat="1" applyFont="1" applyFill="1" applyBorder="1" applyAlignment="1">
      <alignment horizontal="left"/>
    </xf>
    <xf numFmtId="14" fontId="82" fillId="34" borderId="10" xfId="0" applyNumberFormat="1" applyFont="1" applyFill="1" applyBorder="1" applyAlignment="1">
      <alignment horizontal="left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839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21"/>
          <c:w val="0.971"/>
          <c:h val="0.849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GRAFICAS!$B$7:$B$10</c:f>
              <c:strCache/>
            </c:strRef>
          </c:cat>
          <c:val>
            <c:numRef>
              <c:f>GRAFICAS!$K$7:$K$10</c:f>
              <c:numCache/>
            </c:numRef>
          </c:val>
          <c:shape val="cylinder"/>
        </c:ser>
        <c:shape val="cylinder"/>
        <c:axId val="33745902"/>
        <c:axId val="35277663"/>
      </c:bar3D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5975"/>
          <c:w val="0.4862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GRAFICAS!$Z$44:$Z$50</c:f>
              <c:strCache/>
            </c:strRef>
          </c:cat>
          <c:val>
            <c:numRef>
              <c:f>GRAFICAS!$AL$44:$AL$50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"/>
          <c:y val="0.1095"/>
          <c:w val="0.32425"/>
          <c:h val="0.7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5275"/>
          <c:w val="0.556"/>
          <c:h val="0.723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GRAFICAS!$Z$51:$Z$53</c:f>
              <c:strCache/>
            </c:strRef>
          </c:cat>
          <c:val>
            <c:numRef>
              <c:f>GRAFICAS!$AL$51:$AL$53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13225"/>
          <c:w val="0.34375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5975"/>
          <c:w val="0.446"/>
          <c:h val="0.724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GRAFICAS!$Z$54:$AK$54</c:f>
              <c:strCache/>
            </c:strRef>
          </c:cat>
          <c:val>
            <c:numRef>
              <c:f>GRAFICAS!$AL$54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75"/>
          <c:y val="0.2665"/>
          <c:w val="0.332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15475"/>
          <c:w val="0.32675"/>
          <c:h val="0.734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GRAFICAS!$Z$55:$Z$61</c:f>
              <c:strCache/>
            </c:strRef>
          </c:cat>
          <c:val>
            <c:numRef>
              <c:f>GRAFICAS!$AL$55:$AL$61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6825"/>
          <c:w val="0.33925"/>
          <c:h val="0.7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5"/>
          <c:y val="0.11775"/>
          <c:w val="0.3595"/>
          <c:h val="0.810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GRAFICAS!$Z$70:$Z$75</c:f>
              <c:strCache/>
            </c:strRef>
          </c:cat>
          <c:val>
            <c:numRef>
              <c:f>GRAFICAS!$AL$70:$AL$75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5"/>
          <c:y val="0.23675"/>
          <c:w val="0.34"/>
          <c:h val="0.7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5025"/>
          <c:w val="0.3835"/>
          <c:h val="0.80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GRAFICAS!$Z$76:$Z$81</c:f>
              <c:strCache/>
            </c:strRef>
          </c:cat>
          <c:val>
            <c:numRef>
              <c:f>GRAFICAS!$AL$76:$AL$81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25"/>
          <c:y val="0.12475"/>
          <c:w val="0.291"/>
          <c:h val="0.3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3275"/>
          <c:w val="0.327"/>
          <c:h val="0.753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GRAFICAS!$Z$62:$Z$69</c:f>
              <c:strCache/>
            </c:strRef>
          </c:cat>
          <c:val>
            <c:numRef>
              <c:f>GRAFICAS!$AL$62:$AL$69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5"/>
          <c:y val="0.1015"/>
          <c:w val="0.318"/>
          <c:h val="0.7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175"/>
          <c:w val="0.9715"/>
          <c:h val="0.8487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GRAFICAS!$S$7:$S$10</c:f>
              <c:strCache/>
            </c:strRef>
          </c:cat>
          <c:val>
            <c:numRef>
              <c:f>GRAFICAS!$AB$7:$AB$10</c:f>
              <c:numCache/>
            </c:numRef>
          </c:val>
          <c:shape val="cylinder"/>
        </c:ser>
        <c:shape val="cylinder"/>
        <c:axId val="49063512"/>
        <c:axId val="38918425"/>
      </c:bar3D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3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75"/>
          <c:w val="0.964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GRAFICAS!$B$86:$B$97</c:f>
              <c:strCache/>
            </c:strRef>
          </c:cat>
          <c:val>
            <c:numRef>
              <c:f>GRAFICAS!$E$86:$E$97</c:f>
              <c:numCache/>
            </c:numRef>
          </c:val>
          <c:shape val="cylinder"/>
        </c:ser>
        <c:shape val="cylinder"/>
        <c:axId val="14721506"/>
        <c:axId val="65384691"/>
      </c:bar3D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1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6"/>
          <c:w val="0.96725"/>
          <c:h val="0.789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GRAFICAS!$B$86:$B$97</c:f>
              <c:strCache/>
            </c:strRef>
          </c:cat>
          <c:val>
            <c:numRef>
              <c:f>GRAFICAS!$H$86:$H$97</c:f>
              <c:numCache/>
            </c:numRef>
          </c:val>
          <c:shape val="cylinder"/>
        </c:ser>
        <c:shape val="cylinder"/>
        <c:axId val="51591308"/>
        <c:axId val="61668589"/>
      </c:bar3D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025"/>
          <c:w val="0.507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GRAFICAS!$E$40:$E$43</c:f>
              <c:strCache/>
            </c:strRef>
          </c:cat>
          <c:val>
            <c:numRef>
              <c:f>GRAFICAS!$Q$40:$Q$43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GRAFICAS!$G$40:$G$43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GRAFICAS!$H$40:$H$43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GRAFICAS!$I$40:$I$43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GRAFICAS!$J$40:$J$43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GRAFICAS!$K$40:$K$43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GRAFICAS!$L$40:$L$43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GRAFICAS!$M$40:$M$43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GRAFICAS!$N$40:$N$43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GRAFICAS!$O$40:$O$43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GRAFICAS!$P$40:$P$43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GRAFICAS!$Q$40:$Q$43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16625"/>
          <c:w val="0.34175"/>
          <c:h val="0.8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4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025"/>
          <c:w val="0.582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GRAFICAS!$E$44:$E$48</c:f>
              <c:strCache/>
            </c:strRef>
          </c:cat>
          <c:val>
            <c:numRef>
              <c:f>GRAFICAS!$Q$44:$Q$48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25"/>
          <c:y val="0.20775"/>
          <c:w val="0.336"/>
          <c:h val="0.5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5"/>
          <c:w val="0.975"/>
          <c:h val="0.868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GRAFICAS!$E$49:$E$67</c:f>
              <c:strCache/>
            </c:strRef>
          </c:cat>
          <c:val>
            <c:numRef>
              <c:f>GRAFICAS!$Q$49:$Q$67</c:f>
              <c:numCache/>
            </c:numRef>
          </c:val>
          <c:shape val="box"/>
        </c:ser>
        <c:gapWidth val="100"/>
        <c:shape val="box"/>
        <c:axId val="18146390"/>
        <c:axId val="29099783"/>
      </c:bar3D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6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"/>
          <c:w val="0.93325"/>
          <c:h val="0.869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GRAFICAS!$E$68:$E$80</c:f>
              <c:strCache/>
            </c:strRef>
          </c:cat>
          <c:val>
            <c:numRef>
              <c:f>GRAFICAS!$Q$68:$Q$80</c:f>
              <c:numCache/>
            </c:numRef>
          </c:val>
          <c:shape val="box"/>
        </c:ser>
        <c:gapWidth val="100"/>
        <c:shape val="box"/>
        <c:axId val="60571456"/>
        <c:axId val="8272193"/>
      </c:bar3D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14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6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GRAFICAS!$Z$40:$Z$42</c:f>
              <c:strCache/>
            </c:strRef>
          </c:cat>
          <c:val>
            <c:numRef>
              <c:f>GRAFICAS!$AL$40:$AL$42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GRAFICAS!$AB$40:$AB$42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GRAFICAS!$AC$40:$AC$42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GRAFICAS!$AD$40:$AD$42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GRAFICAS!$AE$40:$AE$42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GRAFICAS!$AF$40:$AF$42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GRAFICAS!$AG$40:$AG$42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GRAFICAS!$AH$40:$AH$42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GRAFICAS!$AI$40:$AI$42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GRAFICAS!$AJ$40:$AJ$42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GRAFICAS!$AK$40:$AK$42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GRAFICAS!$AL$40:$AL$42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75"/>
          <c:y val="0.23125"/>
          <c:w val="0.3395"/>
          <c:h val="0.6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3</xdr:col>
      <xdr:colOff>581025</xdr:colOff>
      <xdr:row>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114300</xdr:colOff>
      <xdr:row>0</xdr:row>
      <xdr:rowOff>209550</xdr:rowOff>
    </xdr:from>
    <xdr:to>
      <xdr:col>2</xdr:col>
      <xdr:colOff>790575</xdr:colOff>
      <xdr:row>3</xdr:row>
      <xdr:rowOff>209550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20955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1"/>
  <sheetViews>
    <sheetView showGridLines="0" tabSelected="1" zoomScalePageLayoutView="0" workbookViewId="0" topLeftCell="E77">
      <selection activeCell="E92" sqref="E92"/>
    </sheetView>
  </sheetViews>
  <sheetFormatPr defaultColWidth="9.140625" defaultRowHeight="12.75"/>
  <cols>
    <col min="1" max="1" width="1.7109375" style="25" customWidth="1"/>
    <col min="2" max="2" width="13.421875" style="25" customWidth="1"/>
    <col min="3" max="3" width="16.57421875" style="25" customWidth="1"/>
    <col min="4" max="4" width="20.00390625" style="25" customWidth="1"/>
    <col min="5" max="5" width="38.421875" style="25" customWidth="1"/>
    <col min="6" max="6" width="14.421875" style="25" customWidth="1"/>
    <col min="7" max="7" width="25.57421875" style="25" customWidth="1"/>
    <col min="8" max="8" width="13.57421875" style="25" customWidth="1"/>
    <col min="9" max="9" width="18.7109375" style="25" customWidth="1"/>
    <col min="10" max="10" width="18.421875" style="25" customWidth="1"/>
    <col min="11" max="11" width="12.8515625" style="25" customWidth="1"/>
    <col min="12" max="12" width="18.00390625" style="25" customWidth="1"/>
    <col min="13" max="13" width="46.421875" style="25" customWidth="1"/>
    <col min="14" max="14" width="57.57421875" style="25" customWidth="1"/>
    <col min="15" max="15" width="21.421875" style="25" customWidth="1"/>
    <col min="16" max="19" width="28.28125" style="25" customWidth="1"/>
    <col min="20" max="28" width="18.57421875" style="44" customWidth="1"/>
    <col min="29" max="29" width="22.28125" style="25" customWidth="1"/>
    <col min="30" max="30" width="21.7109375" style="25" customWidth="1"/>
    <col min="31" max="31" width="23.28125" style="25" customWidth="1"/>
    <col min="32" max="32" width="27.28125" style="25" customWidth="1"/>
    <col min="33" max="33" width="21.7109375" style="25" customWidth="1"/>
    <col min="3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31.00390625" style="25" customWidth="1"/>
    <col min="49" max="49" width="25.140625" style="25" customWidth="1"/>
    <col min="50" max="50" width="27.421875" style="25" customWidth="1"/>
    <col min="51" max="51" width="24.8515625" style="25" customWidth="1"/>
    <col min="52" max="52" width="17.28125" style="25" customWidth="1"/>
    <col min="53" max="53" width="40.57421875" style="25" customWidth="1"/>
    <col min="54" max="54" width="21.140625" style="25" bestFit="1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65" width="9.140625" style="25" customWidth="1"/>
    <col min="66" max="66" width="23.8515625" style="25" hidden="1" customWidth="1"/>
    <col min="67" max="67" width="66.421875" style="25" hidden="1" customWidth="1"/>
    <col min="68" max="16384" width="9.140625" style="25" customWidth="1"/>
  </cols>
  <sheetData>
    <row r="1" spans="1:54" ht="24" customHeight="1">
      <c r="A1" s="24"/>
      <c r="B1" s="186"/>
      <c r="C1" s="186"/>
      <c r="D1" s="186"/>
      <c r="E1" s="186"/>
      <c r="F1" s="193" t="s">
        <v>513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287" t="s">
        <v>510</v>
      </c>
      <c r="BB1" s="288"/>
    </row>
    <row r="2" spans="1:54" ht="32.25" customHeight="1">
      <c r="A2" s="24"/>
      <c r="B2" s="186"/>
      <c r="C2" s="186"/>
      <c r="D2" s="186"/>
      <c r="E2" s="186"/>
      <c r="F2" s="187" t="s">
        <v>183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9"/>
      <c r="BA2" s="289" t="s">
        <v>511</v>
      </c>
      <c r="BB2" s="290"/>
    </row>
    <row r="3" spans="1:54" ht="30.75" customHeight="1">
      <c r="A3" s="24"/>
      <c r="B3" s="186"/>
      <c r="C3" s="186"/>
      <c r="D3" s="186"/>
      <c r="E3" s="186"/>
      <c r="F3" s="190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2"/>
      <c r="BA3" s="291" t="s">
        <v>512</v>
      </c>
      <c r="BB3" s="292"/>
    </row>
    <row r="4" spans="1:67" ht="30">
      <c r="A4" s="24"/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20"/>
      <c r="BN4" s="26" t="s">
        <v>35</v>
      </c>
      <c r="BO4" s="27" t="s">
        <v>32</v>
      </c>
    </row>
    <row r="5" spans="1:67" ht="30">
      <c r="A5" s="24"/>
      <c r="B5" s="166" t="s">
        <v>165</v>
      </c>
      <c r="C5" s="167"/>
      <c r="D5" s="168"/>
      <c r="E5" s="168"/>
      <c r="F5" s="169"/>
      <c r="G5" s="158">
        <v>45272</v>
      </c>
      <c r="H5" s="159"/>
      <c r="I5" s="159"/>
      <c r="J5" s="159"/>
      <c r="K5" s="159"/>
      <c r="L5" s="159"/>
      <c r="M5" s="182"/>
      <c r="N5" s="183"/>
      <c r="O5" s="16"/>
      <c r="P5" s="16"/>
      <c r="Q5" s="16"/>
      <c r="R5" s="16"/>
      <c r="S5" s="16"/>
      <c r="T5" s="166" t="s">
        <v>159</v>
      </c>
      <c r="U5" s="168"/>
      <c r="V5" s="168"/>
      <c r="W5" s="169"/>
      <c r="X5" s="158" t="s">
        <v>509</v>
      </c>
      <c r="Y5" s="159"/>
      <c r="Z5" s="159"/>
      <c r="AA5" s="159"/>
      <c r="AB5" s="160"/>
      <c r="AC5" s="16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  <c r="BN5" s="28" t="s">
        <v>41</v>
      </c>
      <c r="BO5" s="27" t="s">
        <v>33</v>
      </c>
    </row>
    <row r="6" spans="1:67" ht="15.75">
      <c r="A6" s="24"/>
      <c r="B6" s="166"/>
      <c r="C6" s="167"/>
      <c r="D6" s="168"/>
      <c r="E6" s="168"/>
      <c r="F6" s="169"/>
      <c r="G6" s="162"/>
      <c r="H6" s="163"/>
      <c r="I6" s="163"/>
      <c r="J6" s="163"/>
      <c r="K6" s="163"/>
      <c r="L6" s="163"/>
      <c r="M6" s="170"/>
      <c r="N6" s="184"/>
      <c r="O6" s="16"/>
      <c r="P6" s="16"/>
      <c r="Q6" s="16"/>
      <c r="R6" s="16"/>
      <c r="S6" s="16"/>
      <c r="T6" s="166"/>
      <c r="U6" s="168"/>
      <c r="V6" s="168"/>
      <c r="W6" s="169"/>
      <c r="X6" s="162"/>
      <c r="Y6" s="163"/>
      <c r="Z6" s="163"/>
      <c r="AA6" s="163"/>
      <c r="AB6" s="164"/>
      <c r="AC6" s="16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  <c r="BN6" s="28" t="s">
        <v>46</v>
      </c>
      <c r="BO6" s="27" t="s">
        <v>34</v>
      </c>
    </row>
    <row r="7" spans="1:67" ht="15">
      <c r="A7" s="24"/>
      <c r="B7" s="166" t="s">
        <v>161</v>
      </c>
      <c r="C7" s="167"/>
      <c r="D7" s="168"/>
      <c r="E7" s="168"/>
      <c r="F7" s="169"/>
      <c r="G7" s="162" t="s">
        <v>507</v>
      </c>
      <c r="H7" s="163"/>
      <c r="I7" s="163"/>
      <c r="J7" s="163"/>
      <c r="K7" s="163"/>
      <c r="L7" s="163"/>
      <c r="M7" s="170"/>
      <c r="N7" s="174"/>
      <c r="O7" s="16"/>
      <c r="P7" s="16"/>
      <c r="Q7" s="16"/>
      <c r="R7" s="16"/>
      <c r="S7" s="16"/>
      <c r="T7" s="166" t="s">
        <v>160</v>
      </c>
      <c r="U7" s="168"/>
      <c r="V7" s="168"/>
      <c r="W7" s="169"/>
      <c r="X7" s="162" t="s">
        <v>508</v>
      </c>
      <c r="Y7" s="163"/>
      <c r="Z7" s="163"/>
      <c r="AA7" s="163"/>
      <c r="AB7" s="164"/>
      <c r="AC7" s="16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  <c r="BN7" s="28" t="s">
        <v>49</v>
      </c>
      <c r="BO7" s="27" t="s">
        <v>36</v>
      </c>
    </row>
    <row r="8" spans="1:67" ht="15">
      <c r="A8" s="24"/>
      <c r="B8" s="166"/>
      <c r="C8" s="167"/>
      <c r="D8" s="168"/>
      <c r="E8" s="168"/>
      <c r="F8" s="169"/>
      <c r="G8" s="171"/>
      <c r="H8" s="172"/>
      <c r="I8" s="172"/>
      <c r="J8" s="172"/>
      <c r="K8" s="172"/>
      <c r="L8" s="172"/>
      <c r="M8" s="173"/>
      <c r="N8" s="174"/>
      <c r="O8" s="16"/>
      <c r="P8" s="16"/>
      <c r="Q8" s="16"/>
      <c r="R8" s="16"/>
      <c r="S8" s="16"/>
      <c r="T8" s="166"/>
      <c r="U8" s="168"/>
      <c r="V8" s="168"/>
      <c r="W8" s="169"/>
      <c r="X8" s="171"/>
      <c r="Y8" s="172"/>
      <c r="Z8" s="172"/>
      <c r="AA8" s="172"/>
      <c r="AB8" s="175"/>
      <c r="AC8" s="17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  <c r="BN8" s="28" t="s">
        <v>148</v>
      </c>
      <c r="BO8" s="27" t="s">
        <v>37</v>
      </c>
    </row>
    <row r="9" spans="1:67" ht="30">
      <c r="A9" s="24"/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N9" s="28" t="s">
        <v>56</v>
      </c>
      <c r="BO9" s="27" t="s">
        <v>38</v>
      </c>
    </row>
    <row r="10" spans="1:67" ht="30">
      <c r="A10" s="24"/>
      <c r="B10" s="179" t="s">
        <v>17</v>
      </c>
      <c r="C10" s="179"/>
      <c r="D10" s="179"/>
      <c r="E10" s="179"/>
      <c r="F10" s="179"/>
      <c r="G10" s="179" t="s">
        <v>8</v>
      </c>
      <c r="H10" s="179"/>
      <c r="I10" s="179"/>
      <c r="J10" s="179"/>
      <c r="K10" s="179"/>
      <c r="L10" s="179" t="s">
        <v>86</v>
      </c>
      <c r="M10" s="179"/>
      <c r="N10" s="179" t="s">
        <v>158</v>
      </c>
      <c r="O10" s="179"/>
      <c r="P10" s="179"/>
      <c r="Q10" s="150" t="s">
        <v>177</v>
      </c>
      <c r="R10" s="151"/>
      <c r="S10" s="152"/>
      <c r="T10" s="179" t="s">
        <v>15</v>
      </c>
      <c r="U10" s="179"/>
      <c r="V10" s="179"/>
      <c r="W10" s="179"/>
      <c r="X10" s="179"/>
      <c r="Y10" s="179"/>
      <c r="Z10" s="179"/>
      <c r="AA10" s="179"/>
      <c r="AB10" s="53"/>
      <c r="AC10" s="179" t="s">
        <v>16</v>
      </c>
      <c r="AD10" s="179"/>
      <c r="AE10" s="179"/>
      <c r="AF10" s="179"/>
      <c r="AG10" s="179"/>
      <c r="AH10" s="179" t="s">
        <v>146</v>
      </c>
      <c r="AI10" s="179"/>
      <c r="AJ10" s="179"/>
      <c r="AK10" s="179"/>
      <c r="AL10" s="179"/>
      <c r="AM10" s="179"/>
      <c r="AN10" s="179"/>
      <c r="AO10" s="179"/>
      <c r="AP10" s="150" t="s">
        <v>182</v>
      </c>
      <c r="AQ10" s="151"/>
      <c r="AR10" s="152"/>
      <c r="AS10" s="179" t="s">
        <v>147</v>
      </c>
      <c r="AT10" s="179"/>
      <c r="AU10" s="179"/>
      <c r="AV10" s="179"/>
      <c r="AW10" s="179"/>
      <c r="AX10" s="179" t="s">
        <v>18</v>
      </c>
      <c r="AY10" s="179"/>
      <c r="AZ10" s="179"/>
      <c r="BA10" s="179"/>
      <c r="BB10" s="179"/>
      <c r="BC10" s="29"/>
      <c r="BD10" s="29"/>
      <c r="BE10" s="29"/>
      <c r="BF10" s="29"/>
      <c r="BG10" s="29"/>
      <c r="BN10" s="28" t="s">
        <v>60</v>
      </c>
      <c r="BO10" s="27" t="s">
        <v>39</v>
      </c>
    </row>
    <row r="11" spans="1:67" ht="15">
      <c r="A11" s="24"/>
      <c r="B11" s="178" t="s">
        <v>156</v>
      </c>
      <c r="C11" s="153" t="s">
        <v>169</v>
      </c>
      <c r="D11" s="178" t="s">
        <v>157</v>
      </c>
      <c r="E11" s="178" t="s">
        <v>170</v>
      </c>
      <c r="F11" s="178" t="s">
        <v>9</v>
      </c>
      <c r="G11" s="178" t="s">
        <v>10</v>
      </c>
      <c r="H11" s="177" t="s">
        <v>4</v>
      </c>
      <c r="I11" s="177" t="s">
        <v>6</v>
      </c>
      <c r="J11" s="177" t="s">
        <v>7</v>
      </c>
      <c r="K11" s="177" t="s">
        <v>5</v>
      </c>
      <c r="L11" s="185" t="s">
        <v>28</v>
      </c>
      <c r="M11" s="185" t="s">
        <v>29</v>
      </c>
      <c r="N11" s="178" t="s">
        <v>171</v>
      </c>
      <c r="O11" s="185" t="s">
        <v>172</v>
      </c>
      <c r="P11" s="177" t="s">
        <v>173</v>
      </c>
      <c r="Q11" s="148" t="s">
        <v>174</v>
      </c>
      <c r="R11" s="148" t="s">
        <v>175</v>
      </c>
      <c r="S11" s="148" t="s">
        <v>176</v>
      </c>
      <c r="T11" s="177" t="s">
        <v>141</v>
      </c>
      <c r="U11" s="177" t="s">
        <v>142</v>
      </c>
      <c r="V11" s="177" t="s">
        <v>143</v>
      </c>
      <c r="W11" s="177" t="s">
        <v>12</v>
      </c>
      <c r="X11" s="177" t="s">
        <v>144</v>
      </c>
      <c r="Y11" s="177" t="s">
        <v>145</v>
      </c>
      <c r="Z11" s="177" t="s">
        <v>13</v>
      </c>
      <c r="AA11" s="177" t="s">
        <v>178</v>
      </c>
      <c r="AB11" s="148" t="s">
        <v>179</v>
      </c>
      <c r="AC11" s="178" t="s">
        <v>19</v>
      </c>
      <c r="AD11" s="178" t="s">
        <v>20</v>
      </c>
      <c r="AE11" s="178" t="s">
        <v>21</v>
      </c>
      <c r="AF11" s="178" t="s">
        <v>22</v>
      </c>
      <c r="AG11" s="178" t="s">
        <v>23</v>
      </c>
      <c r="AH11" s="177" t="s">
        <v>96</v>
      </c>
      <c r="AI11" s="177" t="s">
        <v>25</v>
      </c>
      <c r="AJ11" s="177" t="s">
        <v>97</v>
      </c>
      <c r="AK11" s="177" t="s">
        <v>26</v>
      </c>
      <c r="AL11" s="177" t="s">
        <v>24</v>
      </c>
      <c r="AM11" s="177" t="s">
        <v>27</v>
      </c>
      <c r="AN11" s="177" t="s">
        <v>162</v>
      </c>
      <c r="AO11" s="177" t="s">
        <v>14</v>
      </c>
      <c r="AP11" s="148" t="s">
        <v>179</v>
      </c>
      <c r="AQ11" s="148" t="s">
        <v>180</v>
      </c>
      <c r="AR11" s="148" t="s">
        <v>181</v>
      </c>
      <c r="AS11" s="178" t="s">
        <v>0</v>
      </c>
      <c r="AT11" s="178" t="s">
        <v>1</v>
      </c>
      <c r="AU11" s="178" t="s">
        <v>2</v>
      </c>
      <c r="AV11" s="178" t="s">
        <v>3</v>
      </c>
      <c r="AW11" s="178" t="s">
        <v>11</v>
      </c>
      <c r="AX11" s="178" t="s">
        <v>151</v>
      </c>
      <c r="AY11" s="178" t="s">
        <v>152</v>
      </c>
      <c r="AZ11" s="178" t="s">
        <v>18</v>
      </c>
      <c r="BA11" s="178"/>
      <c r="BB11" s="178"/>
      <c r="BN11" s="28" t="s">
        <v>62</v>
      </c>
      <c r="BO11" s="27" t="s">
        <v>40</v>
      </c>
    </row>
    <row r="12" spans="1:67" ht="62.25" customHeight="1">
      <c r="A12" s="24"/>
      <c r="B12" s="178"/>
      <c r="C12" s="154"/>
      <c r="D12" s="178"/>
      <c r="E12" s="178"/>
      <c r="F12" s="178"/>
      <c r="G12" s="178"/>
      <c r="H12" s="177"/>
      <c r="I12" s="177"/>
      <c r="J12" s="177"/>
      <c r="K12" s="177"/>
      <c r="L12" s="185"/>
      <c r="M12" s="185"/>
      <c r="N12" s="178"/>
      <c r="O12" s="185"/>
      <c r="P12" s="177"/>
      <c r="Q12" s="149"/>
      <c r="R12" s="149"/>
      <c r="S12" s="149"/>
      <c r="T12" s="177"/>
      <c r="U12" s="177"/>
      <c r="V12" s="177"/>
      <c r="W12" s="177"/>
      <c r="X12" s="177"/>
      <c r="Y12" s="177"/>
      <c r="Z12" s="177"/>
      <c r="AA12" s="177"/>
      <c r="AB12" s="149"/>
      <c r="AC12" s="178"/>
      <c r="AD12" s="178"/>
      <c r="AE12" s="178"/>
      <c r="AF12" s="178"/>
      <c r="AG12" s="178"/>
      <c r="AH12" s="177"/>
      <c r="AI12" s="177"/>
      <c r="AJ12" s="177"/>
      <c r="AK12" s="177"/>
      <c r="AL12" s="177"/>
      <c r="AM12" s="177"/>
      <c r="AN12" s="177"/>
      <c r="AO12" s="177"/>
      <c r="AP12" s="149"/>
      <c r="AQ12" s="149"/>
      <c r="AR12" s="149"/>
      <c r="AS12" s="178"/>
      <c r="AT12" s="178"/>
      <c r="AU12" s="178"/>
      <c r="AV12" s="178"/>
      <c r="AW12" s="178"/>
      <c r="AX12" s="178"/>
      <c r="AY12" s="178"/>
      <c r="AZ12" s="30" t="s">
        <v>153</v>
      </c>
      <c r="BA12" s="30" t="s">
        <v>154</v>
      </c>
      <c r="BB12" s="30" t="s">
        <v>155</v>
      </c>
      <c r="BN12" s="28" t="s">
        <v>68</v>
      </c>
      <c r="BO12" s="27" t="s">
        <v>42</v>
      </c>
    </row>
    <row r="13" spans="1:67" s="40" customFormat="1" ht="129" customHeight="1">
      <c r="A13" s="31"/>
      <c r="B13" s="145" t="s">
        <v>365</v>
      </c>
      <c r="C13" s="130" t="s">
        <v>366</v>
      </c>
      <c r="D13" s="133" t="s">
        <v>367</v>
      </c>
      <c r="E13" s="130" t="s">
        <v>370</v>
      </c>
      <c r="F13" s="33" t="s">
        <v>368</v>
      </c>
      <c r="G13" s="133" t="s">
        <v>369</v>
      </c>
      <c r="H13" s="33">
        <v>12</v>
      </c>
      <c r="I13" s="33">
        <v>79</v>
      </c>
      <c r="J13" s="33">
        <v>0</v>
      </c>
      <c r="K13" s="34">
        <v>91</v>
      </c>
      <c r="L13" s="103" t="s">
        <v>75</v>
      </c>
      <c r="M13" s="33" t="s">
        <v>76</v>
      </c>
      <c r="N13" s="36" t="s">
        <v>371</v>
      </c>
      <c r="O13" s="96" t="s">
        <v>75</v>
      </c>
      <c r="P13" s="95" t="s">
        <v>372</v>
      </c>
      <c r="Q13" s="97" t="s">
        <v>373</v>
      </c>
      <c r="R13" s="97" t="s">
        <v>374</v>
      </c>
      <c r="S13" s="97" t="s">
        <v>375</v>
      </c>
      <c r="T13" s="33">
        <v>2</v>
      </c>
      <c r="U13" s="33">
        <v>4</v>
      </c>
      <c r="V13" s="98">
        <f>+T13*U13</f>
        <v>8</v>
      </c>
      <c r="W13" s="34" t="str">
        <f aca="true" t="shared" si="0" ref="W13:W21">IF(AND(V13&gt;=0,V13&lt;=4),"BAJO",IF(AND(V13&gt;=6,V13&lt;=8),"MEDIO",IF(AND(V13&gt;=10,V13&lt;=20),"ALTO",IF(AND(V13&gt;=24,V13&lt;=40),"MUY ALTO"))))</f>
        <v>MEDIO</v>
      </c>
      <c r="X13" s="33">
        <v>25</v>
      </c>
      <c r="Y13" s="97">
        <f aca="true" t="shared" si="1" ref="Y13:Y20">+V13*X13</f>
        <v>200</v>
      </c>
      <c r="Z13" s="97" t="str">
        <f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97" t="str">
        <f aca="true" t="shared" si="2" ref="AA13:AA20">+IF(AND(Y13&gt;=0.1,Y13&lt;=31),"IV",IF(AND(Y13&gt;=40,Y13&lt;=120),"III",IF(AND(Y13&gt;=150,Y13&lt;=500),"II",IF(AND(Y13&gt;=600,Y13&lt;=4000),"I",IF(AND(Y13=0),"-")))))</f>
        <v>II</v>
      </c>
      <c r="AB13" s="97">
        <v>91</v>
      </c>
      <c r="AC13" s="97" t="s">
        <v>376</v>
      </c>
      <c r="AD13" s="97" t="s">
        <v>376</v>
      </c>
      <c r="AE13" s="97" t="s">
        <v>376</v>
      </c>
      <c r="AF13" s="97" t="s">
        <v>377</v>
      </c>
      <c r="AG13" s="97" t="s">
        <v>376</v>
      </c>
      <c r="AH13" s="33">
        <v>2</v>
      </c>
      <c r="AI13" s="33">
        <v>2</v>
      </c>
      <c r="AJ13" s="97">
        <f aca="true" t="shared" si="3" ref="AJ13:AJ20">+AH13*AI13</f>
        <v>4</v>
      </c>
      <c r="AK13" s="34" t="str">
        <f>IF(AND(AJ13&gt;=0,AJ13&lt;=4),"BAJO",IF(AND(AJ13&gt;=6,AJ13&lt;=8),"MEDIO",IF(AND(AJ13&gt;=10,AJ13&lt;=20),"ALTO",IF(AND(AJ13&gt;=24,AJ13&lt;=40),"MUY ALTO"))))</f>
        <v>BAJO</v>
      </c>
      <c r="AL13" s="33">
        <v>10</v>
      </c>
      <c r="AM13" s="98">
        <f aca="true" t="shared" si="4" ref="AM13:AM20">+AJ13*AL13</f>
        <v>40</v>
      </c>
      <c r="AN13" s="99" t="str">
        <f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98" t="str">
        <f aca="true" t="shared" si="5" ref="AO13:AO22">+IF(AND(AM13&gt;=0.1,AM13&lt;=31),"IV",IF(AND(AM13&gt;=40,AM13&lt;=120),"III",IF(AND(AM13&gt;=150,AM13&lt;=500),"II",IF(AND(AM13&gt;=600,AM13&lt;=4000),"I",IF(AND(AM13=0),"-")))))</f>
        <v>III</v>
      </c>
      <c r="AP13" s="98">
        <v>91</v>
      </c>
      <c r="AQ13" s="97" t="s">
        <v>378</v>
      </c>
      <c r="AR13" s="98" t="s">
        <v>379</v>
      </c>
      <c r="AS13" s="97" t="s">
        <v>376</v>
      </c>
      <c r="AT13" s="97" t="s">
        <v>376</v>
      </c>
      <c r="AU13" s="97" t="s">
        <v>376</v>
      </c>
      <c r="AV13" s="100" t="s">
        <v>380</v>
      </c>
      <c r="AW13" s="97" t="s">
        <v>376</v>
      </c>
      <c r="AX13" s="93" t="s">
        <v>381</v>
      </c>
      <c r="AY13" s="101"/>
      <c r="AZ13" s="101"/>
      <c r="BA13" s="102"/>
      <c r="BB13" s="38" t="s">
        <v>163</v>
      </c>
      <c r="BN13" s="28" t="s">
        <v>75</v>
      </c>
      <c r="BO13" s="27" t="s">
        <v>43</v>
      </c>
    </row>
    <row r="14" spans="1:67" s="40" customFormat="1" ht="93" customHeight="1">
      <c r="A14" s="31"/>
      <c r="B14" s="146"/>
      <c r="C14" s="131"/>
      <c r="D14" s="134"/>
      <c r="E14" s="131"/>
      <c r="F14" s="33" t="s">
        <v>368</v>
      </c>
      <c r="G14" s="134"/>
      <c r="H14" s="33">
        <v>12</v>
      </c>
      <c r="I14" s="33">
        <v>79</v>
      </c>
      <c r="J14" s="33">
        <v>0</v>
      </c>
      <c r="K14" s="34">
        <v>91</v>
      </c>
      <c r="L14" s="103" t="s">
        <v>148</v>
      </c>
      <c r="M14" s="33" t="s">
        <v>55</v>
      </c>
      <c r="N14" s="95" t="s">
        <v>389</v>
      </c>
      <c r="O14" s="103" t="s">
        <v>148</v>
      </c>
      <c r="P14" s="95" t="s">
        <v>382</v>
      </c>
      <c r="Q14" s="97" t="s">
        <v>376</v>
      </c>
      <c r="R14" s="97" t="s">
        <v>376</v>
      </c>
      <c r="S14" s="97" t="s">
        <v>383</v>
      </c>
      <c r="T14" s="33">
        <v>2</v>
      </c>
      <c r="U14" s="33">
        <v>4</v>
      </c>
      <c r="V14" s="97">
        <v>8</v>
      </c>
      <c r="W14" s="34" t="str">
        <f t="shared" si="0"/>
        <v>MEDIO</v>
      </c>
      <c r="X14" s="33">
        <v>25</v>
      </c>
      <c r="Y14" s="97">
        <f t="shared" si="1"/>
        <v>200</v>
      </c>
      <c r="Z14" s="97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104" t="str">
        <f t="shared" si="2"/>
        <v>II</v>
      </c>
      <c r="AB14" s="97">
        <v>91</v>
      </c>
      <c r="AC14" s="104" t="s">
        <v>376</v>
      </c>
      <c r="AD14" s="105" t="s">
        <v>376</v>
      </c>
      <c r="AE14" s="105" t="s">
        <v>376</v>
      </c>
      <c r="AF14" s="97" t="s">
        <v>384</v>
      </c>
      <c r="AG14" s="97" t="s">
        <v>376</v>
      </c>
      <c r="AH14" s="33">
        <v>2</v>
      </c>
      <c r="AI14" s="33">
        <v>3</v>
      </c>
      <c r="AJ14" s="104">
        <f t="shared" si="3"/>
        <v>6</v>
      </c>
      <c r="AK14" s="34" t="str">
        <f aca="true" t="shared" si="6" ref="AK14:AK20">IF(AND(AJ14&gt;=0,AJ14&lt;=4),"BAJO",IF(AND(AJ14&gt;=6,AJ14&lt;=8),"MEDIO",IF(AND(AJ14&gt;=10,AJ14&lt;=20),"ALTO",IF(AND(AJ14&gt;=24,AJ14&lt;=40),"MUY ALTO"))))</f>
        <v>MEDIO</v>
      </c>
      <c r="AL14" s="33">
        <v>10</v>
      </c>
      <c r="AM14" s="106">
        <f t="shared" si="4"/>
        <v>60</v>
      </c>
      <c r="AN14" s="107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106" t="str">
        <f t="shared" si="5"/>
        <v>III</v>
      </c>
      <c r="AP14" s="98">
        <v>91</v>
      </c>
      <c r="AQ14" s="98" t="s">
        <v>385</v>
      </c>
      <c r="AR14" s="98" t="s">
        <v>379</v>
      </c>
      <c r="AS14" s="102" t="s">
        <v>376</v>
      </c>
      <c r="AT14" s="102" t="s">
        <v>376</v>
      </c>
      <c r="AU14" s="97" t="s">
        <v>386</v>
      </c>
      <c r="AV14" s="108" t="s">
        <v>387</v>
      </c>
      <c r="AW14" s="97" t="s">
        <v>376</v>
      </c>
      <c r="AX14" s="102" t="s">
        <v>388</v>
      </c>
      <c r="AY14" s="101"/>
      <c r="AZ14" s="101"/>
      <c r="BA14" s="102"/>
      <c r="BB14" s="38" t="s">
        <v>163</v>
      </c>
      <c r="BN14" s="28" t="s">
        <v>73</v>
      </c>
      <c r="BO14" s="27" t="s">
        <v>44</v>
      </c>
    </row>
    <row r="15" spans="1:67" s="40" customFormat="1" ht="48.75" customHeight="1">
      <c r="A15" s="31"/>
      <c r="B15" s="146"/>
      <c r="C15" s="131"/>
      <c r="D15" s="134"/>
      <c r="E15" s="131"/>
      <c r="F15" s="33" t="s">
        <v>368</v>
      </c>
      <c r="G15" s="134"/>
      <c r="H15" s="33">
        <v>12</v>
      </c>
      <c r="I15" s="33">
        <v>79</v>
      </c>
      <c r="J15" s="33">
        <v>0</v>
      </c>
      <c r="K15" s="34">
        <v>91</v>
      </c>
      <c r="L15" s="103" t="s">
        <v>49</v>
      </c>
      <c r="M15" s="33" t="s">
        <v>124</v>
      </c>
      <c r="N15" s="41" t="s">
        <v>390</v>
      </c>
      <c r="O15" s="103" t="s">
        <v>49</v>
      </c>
      <c r="P15" s="41" t="s">
        <v>391</v>
      </c>
      <c r="Q15" s="41" t="s">
        <v>392</v>
      </c>
      <c r="R15" s="41" t="s">
        <v>393</v>
      </c>
      <c r="S15" s="41" t="s">
        <v>394</v>
      </c>
      <c r="T15" s="33">
        <v>2</v>
      </c>
      <c r="U15" s="33">
        <v>4</v>
      </c>
      <c r="V15" s="98">
        <f>+T15*U15</f>
        <v>8</v>
      </c>
      <c r="W15" s="34" t="str">
        <f t="shared" si="0"/>
        <v>MEDIO</v>
      </c>
      <c r="X15" s="33">
        <v>25</v>
      </c>
      <c r="Y15" s="97">
        <f t="shared" si="1"/>
        <v>200</v>
      </c>
      <c r="Z15" s="117" t="s">
        <v>395</v>
      </c>
      <c r="AA15" s="97" t="str">
        <f t="shared" si="2"/>
        <v>II</v>
      </c>
      <c r="AB15" s="97">
        <v>91</v>
      </c>
      <c r="AC15" s="97" t="s">
        <v>376</v>
      </c>
      <c r="AD15" s="97" t="s">
        <v>376</v>
      </c>
      <c r="AE15" s="118" t="s">
        <v>396</v>
      </c>
      <c r="AF15" s="118" t="s">
        <v>397</v>
      </c>
      <c r="AG15" s="41" t="s">
        <v>398</v>
      </c>
      <c r="AH15" s="33">
        <v>2</v>
      </c>
      <c r="AI15" s="33">
        <v>3</v>
      </c>
      <c r="AJ15" s="97">
        <f t="shared" si="3"/>
        <v>6</v>
      </c>
      <c r="AK15" s="34" t="str">
        <f t="shared" si="6"/>
        <v>MEDIO</v>
      </c>
      <c r="AL15" s="33">
        <v>10</v>
      </c>
      <c r="AM15" s="98">
        <f t="shared" si="4"/>
        <v>60</v>
      </c>
      <c r="AN15" s="107" t="s">
        <v>399</v>
      </c>
      <c r="AO15" s="98" t="str">
        <f t="shared" si="5"/>
        <v>III</v>
      </c>
      <c r="AP15" s="98">
        <v>91</v>
      </c>
      <c r="AQ15" s="98" t="s">
        <v>400</v>
      </c>
      <c r="AR15" s="98" t="s">
        <v>379</v>
      </c>
      <c r="AS15" s="120" t="s">
        <v>376</v>
      </c>
      <c r="AT15" s="120" t="s">
        <v>376</v>
      </c>
      <c r="AU15" s="97" t="s">
        <v>376</v>
      </c>
      <c r="AV15" s="118" t="s">
        <v>397</v>
      </c>
      <c r="AW15" s="33" t="s">
        <v>401</v>
      </c>
      <c r="AX15" s="102" t="s">
        <v>388</v>
      </c>
      <c r="AY15" s="119"/>
      <c r="AZ15" s="119"/>
      <c r="BA15" s="118"/>
      <c r="BB15" s="38" t="s">
        <v>163</v>
      </c>
      <c r="BO15" s="27" t="s">
        <v>45</v>
      </c>
    </row>
    <row r="16" spans="1:67" s="40" customFormat="1" ht="50.25" customHeight="1">
      <c r="A16" s="31"/>
      <c r="B16" s="146"/>
      <c r="C16" s="131"/>
      <c r="D16" s="134"/>
      <c r="E16" s="131"/>
      <c r="F16" s="33" t="s">
        <v>368</v>
      </c>
      <c r="G16" s="134"/>
      <c r="H16" s="33">
        <v>12</v>
      </c>
      <c r="I16" s="33">
        <v>79</v>
      </c>
      <c r="J16" s="33">
        <v>0</v>
      </c>
      <c r="K16" s="34">
        <v>91</v>
      </c>
      <c r="L16" s="103" t="s">
        <v>41</v>
      </c>
      <c r="M16" s="33" t="s">
        <v>131</v>
      </c>
      <c r="N16" s="36" t="s">
        <v>402</v>
      </c>
      <c r="O16" s="103" t="s">
        <v>41</v>
      </c>
      <c r="P16" s="95" t="s">
        <v>403</v>
      </c>
      <c r="Q16" s="97" t="s">
        <v>376</v>
      </c>
      <c r="R16" s="97" t="s">
        <v>376</v>
      </c>
      <c r="S16" s="97" t="s">
        <v>404</v>
      </c>
      <c r="T16" s="33">
        <v>2</v>
      </c>
      <c r="U16" s="33">
        <v>3</v>
      </c>
      <c r="V16" s="98">
        <f>+T16*U16</f>
        <v>6</v>
      </c>
      <c r="W16" s="34" t="str">
        <f t="shared" si="0"/>
        <v>MEDIO</v>
      </c>
      <c r="X16" s="33">
        <v>10</v>
      </c>
      <c r="Y16" s="97">
        <f t="shared" si="1"/>
        <v>60</v>
      </c>
      <c r="Z16" s="99" t="str">
        <f aca="true" t="shared" si="7" ref="Z16:Z23">IF(AND(Y16&gt;=1,Y16&lt;=30),"RIESGO ACEPTABLE",IF(AND(Y16&gt;=40,Y16&lt;=120),"RIESGO MEJORABLE",IF(AND(Y16&gt;=150,Y16&lt;=500),"RIESGO NO ACEPTABLE O ACEPTABLE CON CONTROL ESPECIFICO",IF(AND(Y16&gt;=600,Y16&lt;=4000),"RIESGO NO ACEPTABLE",IF(AND(Y16=0),"-")))))</f>
        <v>RIESGO MEJORABLE</v>
      </c>
      <c r="AA16" s="97" t="str">
        <f t="shared" si="2"/>
        <v>III</v>
      </c>
      <c r="AB16" s="97">
        <v>91</v>
      </c>
      <c r="AC16" s="104" t="s">
        <v>376</v>
      </c>
      <c r="AD16" s="105" t="s">
        <v>376</v>
      </c>
      <c r="AE16" s="105" t="s">
        <v>376</v>
      </c>
      <c r="AF16" s="97" t="s">
        <v>405</v>
      </c>
      <c r="AG16" s="97" t="s">
        <v>406</v>
      </c>
      <c r="AH16" s="33">
        <v>2</v>
      </c>
      <c r="AI16" s="33">
        <v>2</v>
      </c>
      <c r="AJ16" s="97">
        <f t="shared" si="3"/>
        <v>4</v>
      </c>
      <c r="AK16" s="34" t="str">
        <f t="shared" si="6"/>
        <v>BAJO</v>
      </c>
      <c r="AL16" s="33">
        <v>10</v>
      </c>
      <c r="AM16" s="98">
        <f t="shared" si="4"/>
        <v>40</v>
      </c>
      <c r="AN16" s="107" t="str">
        <f aca="true" t="shared" si="8" ref="AN16:AN23">IF(AND(AM16&gt;=1,AM16&lt;=30),"RIESGO ACEPTABLE",IF(AND(AM16&gt;=40,AM16&lt;=120),"RIESGO MEJORABLE",IF(AND(AM16&gt;=150,AM16&lt;=500),"RIESGO NO ACEPTABLE O ACEPTABLE CON CONTROL ESPECIFICO",IF(AND(AM16&gt;=600,AM16&lt;=4000),"RIESGO NO ACEPTABLE",IF(AND(AM16=0),"-")))))</f>
        <v>RIESGO MEJORABLE</v>
      </c>
      <c r="AO16" s="98" t="str">
        <f t="shared" si="5"/>
        <v>III</v>
      </c>
      <c r="AP16" s="98">
        <v>91</v>
      </c>
      <c r="AQ16" s="97" t="s">
        <v>407</v>
      </c>
      <c r="AR16" s="98" t="s">
        <v>379</v>
      </c>
      <c r="AS16" s="102" t="s">
        <v>376</v>
      </c>
      <c r="AT16" s="102" t="s">
        <v>376</v>
      </c>
      <c r="AU16" s="102" t="s">
        <v>376</v>
      </c>
      <c r="AV16" s="121" t="s">
        <v>405</v>
      </c>
      <c r="AW16" s="97" t="s">
        <v>406</v>
      </c>
      <c r="AX16" s="102" t="s">
        <v>388</v>
      </c>
      <c r="AY16" s="101"/>
      <c r="AZ16" s="101"/>
      <c r="BA16" s="102"/>
      <c r="BB16" s="38" t="s">
        <v>163</v>
      </c>
      <c r="BO16" s="27" t="s">
        <v>112</v>
      </c>
    </row>
    <row r="17" spans="1:67" s="40" customFormat="1" ht="57" customHeight="1">
      <c r="A17" s="31"/>
      <c r="B17" s="146"/>
      <c r="C17" s="131"/>
      <c r="D17" s="134"/>
      <c r="E17" s="131"/>
      <c r="F17" s="33" t="s">
        <v>436</v>
      </c>
      <c r="G17" s="134"/>
      <c r="H17" s="33">
        <v>12</v>
      </c>
      <c r="I17" s="33">
        <v>79</v>
      </c>
      <c r="J17" s="33">
        <v>0</v>
      </c>
      <c r="K17" s="34">
        <v>91</v>
      </c>
      <c r="L17" s="103" t="s">
        <v>62</v>
      </c>
      <c r="M17" s="33" t="s">
        <v>64</v>
      </c>
      <c r="N17" s="36" t="s">
        <v>408</v>
      </c>
      <c r="O17" s="103" t="s">
        <v>62</v>
      </c>
      <c r="P17" s="95" t="s">
        <v>409</v>
      </c>
      <c r="Q17" s="97" t="s">
        <v>410</v>
      </c>
      <c r="R17" s="97" t="s">
        <v>411</v>
      </c>
      <c r="S17" s="97" t="s">
        <v>412</v>
      </c>
      <c r="T17" s="33">
        <v>2</v>
      </c>
      <c r="U17" s="33">
        <v>4</v>
      </c>
      <c r="V17" s="97">
        <v>8</v>
      </c>
      <c r="W17" s="34" t="str">
        <f t="shared" si="0"/>
        <v>MEDIO</v>
      </c>
      <c r="X17" s="33">
        <v>10</v>
      </c>
      <c r="Y17" s="97">
        <f t="shared" si="1"/>
        <v>80</v>
      </c>
      <c r="Z17" s="99" t="str">
        <f t="shared" si="7"/>
        <v>RIESGO MEJORABLE</v>
      </c>
      <c r="AA17" s="97" t="str">
        <f t="shared" si="2"/>
        <v>III</v>
      </c>
      <c r="AB17" s="97">
        <v>91</v>
      </c>
      <c r="AC17" s="104" t="s">
        <v>376</v>
      </c>
      <c r="AD17" s="105" t="s">
        <v>376</v>
      </c>
      <c r="AE17" s="97" t="s">
        <v>413</v>
      </c>
      <c r="AF17" s="97" t="s">
        <v>414</v>
      </c>
      <c r="AG17" s="97" t="s">
        <v>376</v>
      </c>
      <c r="AH17" s="33">
        <v>2</v>
      </c>
      <c r="AI17" s="33">
        <v>3</v>
      </c>
      <c r="AJ17" s="104">
        <f t="shared" si="3"/>
        <v>6</v>
      </c>
      <c r="AK17" s="34" t="str">
        <f t="shared" si="6"/>
        <v>MEDIO</v>
      </c>
      <c r="AL17" s="33">
        <v>10</v>
      </c>
      <c r="AM17" s="106">
        <f t="shared" si="4"/>
        <v>60</v>
      </c>
      <c r="AN17" s="107" t="str">
        <f t="shared" si="8"/>
        <v>RIESGO MEJORABLE</v>
      </c>
      <c r="AO17" s="106" t="str">
        <f t="shared" si="5"/>
        <v>III</v>
      </c>
      <c r="AP17" s="98">
        <v>91</v>
      </c>
      <c r="AQ17" s="97" t="s">
        <v>415</v>
      </c>
      <c r="AR17" s="98" t="s">
        <v>379</v>
      </c>
      <c r="AS17" s="102" t="s">
        <v>376</v>
      </c>
      <c r="AT17" s="102" t="s">
        <v>376</v>
      </c>
      <c r="AU17" s="97" t="s">
        <v>413</v>
      </c>
      <c r="AV17" s="121" t="s">
        <v>414</v>
      </c>
      <c r="AW17" s="97" t="s">
        <v>376</v>
      </c>
      <c r="AX17" s="102" t="s">
        <v>416</v>
      </c>
      <c r="AY17" s="101"/>
      <c r="AZ17" s="101"/>
      <c r="BA17" s="102"/>
      <c r="BB17" s="38" t="s">
        <v>163</v>
      </c>
      <c r="BO17" s="27" t="s">
        <v>126</v>
      </c>
    </row>
    <row r="18" spans="1:67" s="40" customFormat="1" ht="42.75" customHeight="1">
      <c r="A18" s="31"/>
      <c r="B18" s="146"/>
      <c r="C18" s="131"/>
      <c r="D18" s="134"/>
      <c r="E18" s="131"/>
      <c r="F18" s="33" t="s">
        <v>436</v>
      </c>
      <c r="G18" s="134"/>
      <c r="H18" s="33">
        <v>12</v>
      </c>
      <c r="I18" s="33">
        <v>79</v>
      </c>
      <c r="J18" s="33">
        <v>0</v>
      </c>
      <c r="K18" s="34">
        <v>91</v>
      </c>
      <c r="L18" s="103" t="s">
        <v>68</v>
      </c>
      <c r="M18" s="33" t="s">
        <v>70</v>
      </c>
      <c r="N18" s="41" t="s">
        <v>417</v>
      </c>
      <c r="O18" s="103" t="s">
        <v>68</v>
      </c>
      <c r="P18" s="95" t="s">
        <v>418</v>
      </c>
      <c r="Q18" s="97" t="s">
        <v>376</v>
      </c>
      <c r="R18" s="33" t="s">
        <v>419</v>
      </c>
      <c r="S18" s="97" t="s">
        <v>420</v>
      </c>
      <c r="T18" s="33">
        <v>2</v>
      </c>
      <c r="U18" s="33">
        <v>2</v>
      </c>
      <c r="V18" s="98">
        <f>+T18*U18</f>
        <v>4</v>
      </c>
      <c r="W18" s="34" t="str">
        <f t="shared" si="0"/>
        <v>BAJO</v>
      </c>
      <c r="X18" s="33">
        <v>25</v>
      </c>
      <c r="Y18" s="97">
        <f t="shared" si="1"/>
        <v>100</v>
      </c>
      <c r="Z18" s="99" t="str">
        <f t="shared" si="7"/>
        <v>RIESGO MEJORABLE</v>
      </c>
      <c r="AA18" s="97" t="str">
        <f t="shared" si="2"/>
        <v>III</v>
      </c>
      <c r="AB18" s="97">
        <v>91</v>
      </c>
      <c r="AC18" s="97" t="s">
        <v>376</v>
      </c>
      <c r="AD18" s="97" t="s">
        <v>376</v>
      </c>
      <c r="AE18" s="97" t="s">
        <v>421</v>
      </c>
      <c r="AF18" s="97" t="s">
        <v>422</v>
      </c>
      <c r="AG18" s="97" t="s">
        <v>376</v>
      </c>
      <c r="AH18" s="33">
        <v>2</v>
      </c>
      <c r="AI18" s="33">
        <v>1</v>
      </c>
      <c r="AJ18" s="97">
        <f t="shared" si="3"/>
        <v>2</v>
      </c>
      <c r="AK18" s="34" t="str">
        <f t="shared" si="6"/>
        <v>BAJO</v>
      </c>
      <c r="AL18" s="33">
        <v>10</v>
      </c>
      <c r="AM18" s="98">
        <f t="shared" si="4"/>
        <v>20</v>
      </c>
      <c r="AN18" s="97" t="str">
        <f t="shared" si="8"/>
        <v>RIESGO ACEPTABLE</v>
      </c>
      <c r="AO18" s="98" t="str">
        <f t="shared" si="5"/>
        <v>IV</v>
      </c>
      <c r="AP18" s="98">
        <v>91</v>
      </c>
      <c r="AQ18" s="33" t="s">
        <v>423</v>
      </c>
      <c r="AR18" s="98" t="s">
        <v>379</v>
      </c>
      <c r="AS18" s="97" t="s">
        <v>376</v>
      </c>
      <c r="AT18" s="97" t="s">
        <v>376</v>
      </c>
      <c r="AU18" s="97" t="s">
        <v>376</v>
      </c>
      <c r="AV18" s="121" t="s">
        <v>422</v>
      </c>
      <c r="AW18" s="97" t="s">
        <v>376</v>
      </c>
      <c r="AX18" s="93" t="s">
        <v>416</v>
      </c>
      <c r="AY18" s="101"/>
      <c r="AZ18" s="101"/>
      <c r="BA18" s="102"/>
      <c r="BB18" s="38" t="s">
        <v>163</v>
      </c>
      <c r="BO18" s="27" t="s">
        <v>127</v>
      </c>
    </row>
    <row r="19" spans="1:67" s="40" customFormat="1" ht="56.25" customHeight="1">
      <c r="A19" s="31"/>
      <c r="B19" s="146"/>
      <c r="C19" s="131"/>
      <c r="D19" s="134"/>
      <c r="E19" s="131"/>
      <c r="F19" s="33" t="s">
        <v>436</v>
      </c>
      <c r="G19" s="134"/>
      <c r="H19" s="33">
        <v>12</v>
      </c>
      <c r="I19" s="33">
        <v>79</v>
      </c>
      <c r="J19" s="33">
        <v>0</v>
      </c>
      <c r="K19" s="34">
        <v>91</v>
      </c>
      <c r="L19" s="103" t="s">
        <v>73</v>
      </c>
      <c r="M19" s="33" t="s">
        <v>92</v>
      </c>
      <c r="N19" s="95" t="s">
        <v>92</v>
      </c>
      <c r="O19" s="103" t="s">
        <v>73</v>
      </c>
      <c r="P19" s="95" t="s">
        <v>424</v>
      </c>
      <c r="Q19" s="97" t="s">
        <v>425</v>
      </c>
      <c r="R19" s="97" t="s">
        <v>426</v>
      </c>
      <c r="S19" s="97" t="s">
        <v>427</v>
      </c>
      <c r="T19" s="33">
        <v>2</v>
      </c>
      <c r="U19" s="33">
        <v>1</v>
      </c>
      <c r="V19" s="98">
        <f>+T19*U19</f>
        <v>2</v>
      </c>
      <c r="W19" s="34" t="str">
        <f t="shared" si="0"/>
        <v>BAJO</v>
      </c>
      <c r="X19" s="33">
        <v>10</v>
      </c>
      <c r="Y19" s="97">
        <f t="shared" si="1"/>
        <v>20</v>
      </c>
      <c r="Z19" s="122" t="str">
        <f t="shared" si="7"/>
        <v>RIESGO ACEPTABLE</v>
      </c>
      <c r="AA19" s="97" t="str">
        <f t="shared" si="2"/>
        <v>IV</v>
      </c>
      <c r="AB19" s="97">
        <v>91</v>
      </c>
      <c r="AC19" s="97" t="s">
        <v>376</v>
      </c>
      <c r="AD19" s="97" t="s">
        <v>376</v>
      </c>
      <c r="AE19" s="97" t="s">
        <v>428</v>
      </c>
      <c r="AF19" s="97" t="s">
        <v>429</v>
      </c>
      <c r="AG19" s="97" t="s">
        <v>376</v>
      </c>
      <c r="AH19" s="33">
        <v>2</v>
      </c>
      <c r="AI19" s="33">
        <v>1</v>
      </c>
      <c r="AJ19" s="97">
        <f t="shared" si="3"/>
        <v>2</v>
      </c>
      <c r="AK19" s="34" t="str">
        <f t="shared" si="6"/>
        <v>BAJO</v>
      </c>
      <c r="AL19" s="33">
        <v>10</v>
      </c>
      <c r="AM19" s="98">
        <f t="shared" si="4"/>
        <v>20</v>
      </c>
      <c r="AN19" s="97" t="str">
        <f t="shared" si="8"/>
        <v>RIESGO ACEPTABLE</v>
      </c>
      <c r="AO19" s="98" t="str">
        <f t="shared" si="5"/>
        <v>IV</v>
      </c>
      <c r="AP19" s="98">
        <v>91</v>
      </c>
      <c r="AQ19" s="98" t="s">
        <v>430</v>
      </c>
      <c r="AR19" s="98" t="s">
        <v>379</v>
      </c>
      <c r="AS19" s="102" t="s">
        <v>376</v>
      </c>
      <c r="AT19" s="102" t="s">
        <v>376</v>
      </c>
      <c r="AU19" s="97" t="s">
        <v>428</v>
      </c>
      <c r="AV19" s="121" t="s">
        <v>429</v>
      </c>
      <c r="AW19" s="97" t="s">
        <v>376</v>
      </c>
      <c r="AX19" s="102" t="s">
        <v>388</v>
      </c>
      <c r="AY19" s="101"/>
      <c r="AZ19" s="101"/>
      <c r="BA19" s="102"/>
      <c r="BB19" s="38" t="s">
        <v>163</v>
      </c>
      <c r="BO19" s="27" t="s">
        <v>128</v>
      </c>
    </row>
    <row r="20" spans="1:67" s="40" customFormat="1" ht="60.75" customHeight="1">
      <c r="A20" s="31"/>
      <c r="B20" s="146"/>
      <c r="C20" s="131"/>
      <c r="D20" s="134"/>
      <c r="E20" s="131"/>
      <c r="F20" s="33" t="s">
        <v>436</v>
      </c>
      <c r="G20" s="134"/>
      <c r="H20" s="33">
        <v>12</v>
      </c>
      <c r="I20" s="33">
        <v>79</v>
      </c>
      <c r="J20" s="33">
        <v>0</v>
      </c>
      <c r="K20" s="34">
        <v>91</v>
      </c>
      <c r="L20" s="103" t="s">
        <v>68</v>
      </c>
      <c r="M20" s="33" t="s">
        <v>88</v>
      </c>
      <c r="N20" s="95" t="s">
        <v>431</v>
      </c>
      <c r="O20" s="103" t="s">
        <v>68</v>
      </c>
      <c r="P20" s="123" t="s">
        <v>432</v>
      </c>
      <c r="Q20" s="104" t="s">
        <v>376</v>
      </c>
      <c r="R20" s="104" t="s">
        <v>376</v>
      </c>
      <c r="S20" s="97" t="s">
        <v>433</v>
      </c>
      <c r="T20" s="102">
        <v>2</v>
      </c>
      <c r="U20" s="102">
        <v>4</v>
      </c>
      <c r="V20" s="98">
        <f>+T20*U20</f>
        <v>8</v>
      </c>
      <c r="W20" s="34" t="str">
        <f t="shared" si="0"/>
        <v>MEDIO</v>
      </c>
      <c r="X20" s="102">
        <v>60</v>
      </c>
      <c r="Y20" s="98">
        <f t="shared" si="1"/>
        <v>480</v>
      </c>
      <c r="Z20" s="97" t="str">
        <f t="shared" si="7"/>
        <v>RIESGO NO ACEPTABLE O ACEPTABLE CON CONTROL ESPECIFICO</v>
      </c>
      <c r="AA20" s="97" t="str">
        <f t="shared" si="2"/>
        <v>II</v>
      </c>
      <c r="AB20" s="97">
        <v>91</v>
      </c>
      <c r="AC20" s="97" t="s">
        <v>376</v>
      </c>
      <c r="AD20" s="97" t="s">
        <v>376</v>
      </c>
      <c r="AE20" s="97" t="s">
        <v>434</v>
      </c>
      <c r="AF20" s="97" t="s">
        <v>435</v>
      </c>
      <c r="AG20" s="97" t="s">
        <v>376</v>
      </c>
      <c r="AH20" s="102">
        <v>2</v>
      </c>
      <c r="AI20" s="102">
        <v>3</v>
      </c>
      <c r="AJ20" s="98">
        <f t="shared" si="3"/>
        <v>6</v>
      </c>
      <c r="AK20" s="34" t="str">
        <f t="shared" si="6"/>
        <v>MEDIO</v>
      </c>
      <c r="AL20" s="102">
        <v>25</v>
      </c>
      <c r="AM20" s="98">
        <f t="shared" si="4"/>
        <v>150</v>
      </c>
      <c r="AN20" s="97" t="str">
        <f t="shared" si="8"/>
        <v>RIESGO NO ACEPTABLE O ACEPTABLE CON CONTROL ESPECIFICO</v>
      </c>
      <c r="AO20" s="98" t="str">
        <f t="shared" si="5"/>
        <v>II</v>
      </c>
      <c r="AP20" s="98">
        <v>91</v>
      </c>
      <c r="AQ20" s="98" t="s">
        <v>430</v>
      </c>
      <c r="AR20" s="98" t="s">
        <v>379</v>
      </c>
      <c r="AS20" s="102" t="s">
        <v>376</v>
      </c>
      <c r="AT20" s="102" t="s">
        <v>376</v>
      </c>
      <c r="AU20" s="97" t="s">
        <v>434</v>
      </c>
      <c r="AV20" s="97" t="s">
        <v>435</v>
      </c>
      <c r="AW20" s="97" t="s">
        <v>376</v>
      </c>
      <c r="AX20" s="102" t="s">
        <v>388</v>
      </c>
      <c r="AY20" s="102"/>
      <c r="AZ20" s="102"/>
      <c r="BA20" s="102"/>
      <c r="BB20" s="38" t="s">
        <v>163</v>
      </c>
      <c r="BO20" s="27" t="s">
        <v>129</v>
      </c>
    </row>
    <row r="21" spans="1:67" s="40" customFormat="1" ht="56.25" customHeight="1">
      <c r="A21" s="31"/>
      <c r="B21" s="146"/>
      <c r="C21" s="132"/>
      <c r="D21" s="135"/>
      <c r="E21" s="132"/>
      <c r="F21" s="33" t="s">
        <v>368</v>
      </c>
      <c r="G21" s="135"/>
      <c r="H21" s="33">
        <v>12</v>
      </c>
      <c r="I21" s="33">
        <v>79</v>
      </c>
      <c r="J21" s="33">
        <v>0</v>
      </c>
      <c r="K21" s="34">
        <v>91</v>
      </c>
      <c r="L21" s="103" t="s">
        <v>148</v>
      </c>
      <c r="M21" s="33" t="s">
        <v>336</v>
      </c>
      <c r="N21" s="95" t="s">
        <v>336</v>
      </c>
      <c r="O21" s="103" t="s">
        <v>148</v>
      </c>
      <c r="P21" s="33" t="s">
        <v>440</v>
      </c>
      <c r="Q21" s="97" t="s">
        <v>376</v>
      </c>
      <c r="R21" s="97" t="s">
        <v>376</v>
      </c>
      <c r="S21" s="97" t="s">
        <v>437</v>
      </c>
      <c r="T21" s="33">
        <v>2</v>
      </c>
      <c r="U21" s="33">
        <v>4</v>
      </c>
      <c r="V21" s="37">
        <f>+T21*U21</f>
        <v>8</v>
      </c>
      <c r="W21" s="34" t="str">
        <f t="shared" si="0"/>
        <v>MEDIO</v>
      </c>
      <c r="X21" s="33">
        <v>60</v>
      </c>
      <c r="Y21" s="34">
        <f aca="true" t="shared" si="9" ref="Y21:Y27">+V21*X21</f>
        <v>480</v>
      </c>
      <c r="Z21" s="34" t="str">
        <f t="shared" si="7"/>
        <v>RIESGO NO ACEPTABLE O ACEPTABLE CON CONTROL ESPECIFICO</v>
      </c>
      <c r="AA21" s="34" t="str">
        <f aca="true" t="shared" si="10" ref="AA21:AA27">+IF(AND(Y21&gt;=0.1,Y21&lt;=31),"IV",IF(AND(Y21&gt;=40,Y21&lt;=120),"III",IF(AND(Y21&gt;=150,Y21&lt;=500),"II",IF(AND(Y21&gt;=600,Y21&lt;=4000),"I",IF(AND(Y21=0),"-")))))</f>
        <v>II</v>
      </c>
      <c r="AB21" s="34">
        <v>91</v>
      </c>
      <c r="AC21" s="97" t="s">
        <v>376</v>
      </c>
      <c r="AD21" s="97" t="s">
        <v>376</v>
      </c>
      <c r="AE21" s="97" t="s">
        <v>434</v>
      </c>
      <c r="AF21" s="97" t="s">
        <v>437</v>
      </c>
      <c r="AG21" s="97" t="s">
        <v>376</v>
      </c>
      <c r="AH21" s="33">
        <v>2</v>
      </c>
      <c r="AI21" s="33">
        <v>3</v>
      </c>
      <c r="AJ21" s="34">
        <f aca="true" t="shared" si="11" ref="AJ21:AJ27">+AH21*AI21</f>
        <v>6</v>
      </c>
      <c r="AK21" s="34" t="str">
        <f aca="true" t="shared" si="12" ref="AK21:AK27">IF(AND(AJ21&gt;=0,AJ21&lt;=4),"BAJO",IF(AND(AJ21&gt;=6,AJ21&lt;=8),"MEDIO",IF(AND(AJ21&gt;=10,AJ21&lt;=20),"ALTO",IF(AND(AJ21&gt;=24,AJ21&lt;=40),"MUY ALTO"))))</f>
        <v>MEDIO</v>
      </c>
      <c r="AL21" s="33">
        <v>10</v>
      </c>
      <c r="AM21" s="37">
        <f aca="true" t="shared" si="13" ref="AM21:AM27">+AJ21*AL21</f>
        <v>60</v>
      </c>
      <c r="AN21" s="34" t="str">
        <f t="shared" si="8"/>
        <v>RIESGO MEJORABLE</v>
      </c>
      <c r="AO21" s="37" t="str">
        <f t="shared" si="5"/>
        <v>III</v>
      </c>
      <c r="AP21" s="98">
        <v>91</v>
      </c>
      <c r="AQ21" s="97" t="s">
        <v>441</v>
      </c>
      <c r="AR21" s="37" t="s">
        <v>379</v>
      </c>
      <c r="AS21" s="102" t="s">
        <v>376</v>
      </c>
      <c r="AT21" s="102" t="s">
        <v>376</v>
      </c>
      <c r="AU21" s="97" t="s">
        <v>438</v>
      </c>
      <c r="AV21" s="97" t="s">
        <v>439</v>
      </c>
      <c r="AW21" s="97" t="s">
        <v>376</v>
      </c>
      <c r="AX21" s="102" t="s">
        <v>388</v>
      </c>
      <c r="AY21" s="39"/>
      <c r="AZ21" s="39"/>
      <c r="BA21" s="38"/>
      <c r="BB21" s="38" t="s">
        <v>163</v>
      </c>
      <c r="BO21" s="27" t="s">
        <v>130</v>
      </c>
    </row>
    <row r="22" spans="1:67" s="40" customFormat="1" ht="51.75" customHeight="1">
      <c r="A22" s="31"/>
      <c r="B22" s="146"/>
      <c r="C22" s="136" t="s">
        <v>442</v>
      </c>
      <c r="D22" s="133" t="s">
        <v>367</v>
      </c>
      <c r="E22" s="133" t="s">
        <v>444</v>
      </c>
      <c r="F22" s="33" t="s">
        <v>368</v>
      </c>
      <c r="G22" s="133" t="s">
        <v>443</v>
      </c>
      <c r="H22" s="33">
        <v>4</v>
      </c>
      <c r="I22" s="33">
        <v>60</v>
      </c>
      <c r="J22" s="33">
        <v>0</v>
      </c>
      <c r="K22" s="34">
        <v>64</v>
      </c>
      <c r="L22" s="103" t="s">
        <v>75</v>
      </c>
      <c r="M22" s="33" t="s">
        <v>76</v>
      </c>
      <c r="N22" s="36" t="s">
        <v>371</v>
      </c>
      <c r="O22" s="96" t="s">
        <v>75</v>
      </c>
      <c r="P22" s="95" t="s">
        <v>372</v>
      </c>
      <c r="Q22" s="97" t="s">
        <v>373</v>
      </c>
      <c r="R22" s="97" t="s">
        <v>374</v>
      </c>
      <c r="S22" s="97" t="s">
        <v>375</v>
      </c>
      <c r="T22" s="33">
        <v>2</v>
      </c>
      <c r="U22" s="33">
        <v>4</v>
      </c>
      <c r="V22" s="98">
        <f>+T22*U22</f>
        <v>8</v>
      </c>
      <c r="W22" s="34" t="str">
        <f aca="true" t="shared" si="14" ref="W22:W30">IF(AND(V22&gt;=0,V22&lt;=4),"BAJO",IF(AND(V22&gt;=6,V22&lt;=8),"MEDIO",IF(AND(V22&gt;=10,V22&lt;=20),"ALTO",IF(AND(V22&gt;=24,V22&lt;=40),"MUY ALTO"))))</f>
        <v>MEDIO</v>
      </c>
      <c r="X22" s="33">
        <v>25</v>
      </c>
      <c r="Y22" s="97">
        <f t="shared" si="9"/>
        <v>200</v>
      </c>
      <c r="Z22" s="97" t="str">
        <f t="shared" si="7"/>
        <v>RIESGO NO ACEPTABLE O ACEPTABLE CON CONTROL ESPECIFICO</v>
      </c>
      <c r="AA22" s="97" t="str">
        <f t="shared" si="10"/>
        <v>II</v>
      </c>
      <c r="AB22" s="97">
        <v>64</v>
      </c>
      <c r="AC22" s="97" t="s">
        <v>376</v>
      </c>
      <c r="AD22" s="97" t="s">
        <v>376</v>
      </c>
      <c r="AE22" s="97" t="s">
        <v>376</v>
      </c>
      <c r="AF22" s="97" t="s">
        <v>377</v>
      </c>
      <c r="AG22" s="97" t="s">
        <v>376</v>
      </c>
      <c r="AH22" s="33">
        <v>2</v>
      </c>
      <c r="AI22" s="33">
        <v>2</v>
      </c>
      <c r="AJ22" s="97">
        <f t="shared" si="11"/>
        <v>4</v>
      </c>
      <c r="AK22" s="34" t="str">
        <f t="shared" si="12"/>
        <v>BAJO</v>
      </c>
      <c r="AL22" s="33">
        <v>10</v>
      </c>
      <c r="AM22" s="98">
        <f t="shared" si="13"/>
        <v>40</v>
      </c>
      <c r="AN22" s="99" t="str">
        <f t="shared" si="8"/>
        <v>RIESGO MEJORABLE</v>
      </c>
      <c r="AO22" s="98" t="str">
        <f t="shared" si="5"/>
        <v>III</v>
      </c>
      <c r="AP22" s="98">
        <v>64</v>
      </c>
      <c r="AQ22" s="97" t="s">
        <v>378</v>
      </c>
      <c r="AR22" s="98" t="s">
        <v>379</v>
      </c>
      <c r="AS22" s="97" t="s">
        <v>376</v>
      </c>
      <c r="AT22" s="97" t="s">
        <v>376</v>
      </c>
      <c r="AU22" s="97" t="s">
        <v>376</v>
      </c>
      <c r="AV22" s="100" t="s">
        <v>380</v>
      </c>
      <c r="AW22" s="97" t="s">
        <v>376</v>
      </c>
      <c r="AX22" s="93" t="s">
        <v>381</v>
      </c>
      <c r="AY22" s="101"/>
      <c r="AZ22" s="101"/>
      <c r="BA22" s="102"/>
      <c r="BB22" s="38" t="s">
        <v>163</v>
      </c>
      <c r="BO22" s="27" t="s">
        <v>131</v>
      </c>
    </row>
    <row r="23" spans="1:67" ht="81.75" customHeight="1">
      <c r="A23" s="31"/>
      <c r="B23" s="146"/>
      <c r="C23" s="137"/>
      <c r="D23" s="134"/>
      <c r="E23" s="134"/>
      <c r="F23" s="33" t="s">
        <v>368</v>
      </c>
      <c r="G23" s="134"/>
      <c r="H23" s="33">
        <v>4</v>
      </c>
      <c r="I23" s="33">
        <v>60</v>
      </c>
      <c r="J23" s="33">
        <v>0</v>
      </c>
      <c r="K23" s="34">
        <v>64</v>
      </c>
      <c r="L23" s="103" t="s">
        <v>148</v>
      </c>
      <c r="M23" s="33" t="s">
        <v>55</v>
      </c>
      <c r="N23" s="95" t="s">
        <v>389</v>
      </c>
      <c r="O23" s="103" t="s">
        <v>148</v>
      </c>
      <c r="P23" s="95" t="s">
        <v>382</v>
      </c>
      <c r="Q23" s="97" t="s">
        <v>376</v>
      </c>
      <c r="R23" s="97" t="s">
        <v>376</v>
      </c>
      <c r="S23" s="97" t="s">
        <v>383</v>
      </c>
      <c r="T23" s="33">
        <v>2</v>
      </c>
      <c r="U23" s="33">
        <v>4</v>
      </c>
      <c r="V23" s="97">
        <v>8</v>
      </c>
      <c r="W23" s="34" t="str">
        <f t="shared" si="14"/>
        <v>MEDIO</v>
      </c>
      <c r="X23" s="33">
        <v>25</v>
      </c>
      <c r="Y23" s="97">
        <f t="shared" si="9"/>
        <v>200</v>
      </c>
      <c r="Z23" s="97" t="str">
        <f t="shared" si="7"/>
        <v>RIESGO NO ACEPTABLE O ACEPTABLE CON CONTROL ESPECIFICO</v>
      </c>
      <c r="AA23" s="104" t="str">
        <f t="shared" si="10"/>
        <v>II</v>
      </c>
      <c r="AB23" s="97">
        <v>64</v>
      </c>
      <c r="AC23" s="104" t="s">
        <v>376</v>
      </c>
      <c r="AD23" s="105" t="s">
        <v>376</v>
      </c>
      <c r="AE23" s="105" t="s">
        <v>376</v>
      </c>
      <c r="AF23" s="97" t="s">
        <v>384</v>
      </c>
      <c r="AG23" s="97" t="s">
        <v>376</v>
      </c>
      <c r="AH23" s="33">
        <v>2</v>
      </c>
      <c r="AI23" s="33">
        <v>3</v>
      </c>
      <c r="AJ23" s="104">
        <f t="shared" si="11"/>
        <v>6</v>
      </c>
      <c r="AK23" s="34" t="str">
        <f t="shared" si="12"/>
        <v>MEDIO</v>
      </c>
      <c r="AL23" s="33">
        <v>10</v>
      </c>
      <c r="AM23" s="106">
        <f t="shared" si="13"/>
        <v>60</v>
      </c>
      <c r="AN23" s="107" t="str">
        <f t="shared" si="8"/>
        <v>RIESGO MEJORABLE</v>
      </c>
      <c r="AO23" s="106" t="str">
        <f aca="true" t="shared" si="15" ref="AO23:AO29">+IF(AND(AM23&gt;=0.1,AM23&lt;=31),"IV",IF(AND(AM23&gt;=40,AM23&lt;=120),"III",IF(AND(AM23&gt;=150,AM23&lt;=500),"II",IF(AND(AM23&gt;=600,AM23&lt;=4000),"I",IF(AND(AM23=0),"-")))))</f>
        <v>III</v>
      </c>
      <c r="AP23" s="98">
        <v>64</v>
      </c>
      <c r="AQ23" s="98" t="s">
        <v>385</v>
      </c>
      <c r="AR23" s="98" t="s">
        <v>379</v>
      </c>
      <c r="AS23" s="102" t="s">
        <v>376</v>
      </c>
      <c r="AT23" s="102" t="s">
        <v>376</v>
      </c>
      <c r="AU23" s="97" t="s">
        <v>386</v>
      </c>
      <c r="AV23" s="108" t="s">
        <v>387</v>
      </c>
      <c r="AW23" s="97" t="s">
        <v>376</v>
      </c>
      <c r="AX23" s="102" t="s">
        <v>388</v>
      </c>
      <c r="AY23" s="101"/>
      <c r="AZ23" s="101"/>
      <c r="BA23" s="102"/>
      <c r="BB23" s="38" t="s">
        <v>163</v>
      </c>
      <c r="BO23" s="27" t="s">
        <v>132</v>
      </c>
    </row>
    <row r="24" spans="1:67" ht="56.25" customHeight="1">
      <c r="A24" s="31"/>
      <c r="B24" s="146"/>
      <c r="C24" s="137"/>
      <c r="D24" s="134"/>
      <c r="E24" s="134"/>
      <c r="F24" s="33" t="s">
        <v>368</v>
      </c>
      <c r="G24" s="134"/>
      <c r="H24" s="33">
        <v>4</v>
      </c>
      <c r="I24" s="33">
        <v>60</v>
      </c>
      <c r="J24" s="33">
        <v>0</v>
      </c>
      <c r="K24" s="34">
        <v>64</v>
      </c>
      <c r="L24" s="103" t="s">
        <v>49</v>
      </c>
      <c r="M24" s="33" t="s">
        <v>124</v>
      </c>
      <c r="N24" s="41" t="s">
        <v>390</v>
      </c>
      <c r="O24" s="103" t="s">
        <v>49</v>
      </c>
      <c r="P24" s="41" t="s">
        <v>391</v>
      </c>
      <c r="Q24" s="41" t="s">
        <v>392</v>
      </c>
      <c r="R24" s="41" t="s">
        <v>393</v>
      </c>
      <c r="S24" s="41" t="s">
        <v>394</v>
      </c>
      <c r="T24" s="33">
        <v>2</v>
      </c>
      <c r="U24" s="33">
        <v>4</v>
      </c>
      <c r="V24" s="98">
        <f>+T24*U24</f>
        <v>8</v>
      </c>
      <c r="W24" s="34" t="str">
        <f t="shared" si="14"/>
        <v>MEDIO</v>
      </c>
      <c r="X24" s="33">
        <v>25</v>
      </c>
      <c r="Y24" s="97">
        <f t="shared" si="9"/>
        <v>200</v>
      </c>
      <c r="Z24" s="117" t="s">
        <v>395</v>
      </c>
      <c r="AA24" s="97" t="str">
        <f t="shared" si="10"/>
        <v>II</v>
      </c>
      <c r="AB24" s="97">
        <v>64</v>
      </c>
      <c r="AC24" s="97" t="s">
        <v>376</v>
      </c>
      <c r="AD24" s="97" t="s">
        <v>376</v>
      </c>
      <c r="AE24" s="118" t="s">
        <v>396</v>
      </c>
      <c r="AF24" s="118" t="s">
        <v>397</v>
      </c>
      <c r="AG24" s="41" t="s">
        <v>398</v>
      </c>
      <c r="AH24" s="33">
        <v>2</v>
      </c>
      <c r="AI24" s="33">
        <v>3</v>
      </c>
      <c r="AJ24" s="97">
        <f t="shared" si="11"/>
        <v>6</v>
      </c>
      <c r="AK24" s="34" t="str">
        <f t="shared" si="12"/>
        <v>MEDIO</v>
      </c>
      <c r="AL24" s="33">
        <v>10</v>
      </c>
      <c r="AM24" s="98">
        <f t="shared" si="13"/>
        <v>60</v>
      </c>
      <c r="AN24" s="107" t="s">
        <v>399</v>
      </c>
      <c r="AO24" s="98" t="str">
        <f t="shared" si="15"/>
        <v>III</v>
      </c>
      <c r="AP24" s="98">
        <v>64</v>
      </c>
      <c r="AQ24" s="98" t="s">
        <v>400</v>
      </c>
      <c r="AR24" s="98" t="s">
        <v>379</v>
      </c>
      <c r="AS24" s="120" t="s">
        <v>376</v>
      </c>
      <c r="AT24" s="120" t="s">
        <v>376</v>
      </c>
      <c r="AU24" s="97" t="s">
        <v>376</v>
      </c>
      <c r="AV24" s="118" t="s">
        <v>397</v>
      </c>
      <c r="AW24" s="33" t="s">
        <v>401</v>
      </c>
      <c r="AX24" s="102" t="s">
        <v>388</v>
      </c>
      <c r="AY24" s="119"/>
      <c r="AZ24" s="119"/>
      <c r="BA24" s="118"/>
      <c r="BB24" s="38" t="s">
        <v>163</v>
      </c>
      <c r="BO24" s="27" t="s">
        <v>133</v>
      </c>
    </row>
    <row r="25" spans="1:67" ht="69.75" customHeight="1">
      <c r="A25" s="31"/>
      <c r="B25" s="146"/>
      <c r="C25" s="137"/>
      <c r="D25" s="134"/>
      <c r="E25" s="134"/>
      <c r="F25" s="33" t="s">
        <v>368</v>
      </c>
      <c r="G25" s="134"/>
      <c r="H25" s="33">
        <v>4</v>
      </c>
      <c r="I25" s="33">
        <v>60</v>
      </c>
      <c r="J25" s="33">
        <v>0</v>
      </c>
      <c r="K25" s="34">
        <v>64</v>
      </c>
      <c r="L25" s="103" t="s">
        <v>41</v>
      </c>
      <c r="M25" s="33" t="s">
        <v>131</v>
      </c>
      <c r="N25" s="36" t="s">
        <v>402</v>
      </c>
      <c r="O25" s="103" t="s">
        <v>41</v>
      </c>
      <c r="P25" s="95" t="s">
        <v>403</v>
      </c>
      <c r="Q25" s="97" t="s">
        <v>376</v>
      </c>
      <c r="R25" s="97" t="s">
        <v>376</v>
      </c>
      <c r="S25" s="97" t="s">
        <v>404</v>
      </c>
      <c r="T25" s="33">
        <v>2</v>
      </c>
      <c r="U25" s="33">
        <v>3</v>
      </c>
      <c r="V25" s="98">
        <f>+T25*U25</f>
        <v>6</v>
      </c>
      <c r="W25" s="34" t="str">
        <f t="shared" si="14"/>
        <v>MEDIO</v>
      </c>
      <c r="X25" s="33">
        <v>10</v>
      </c>
      <c r="Y25" s="97">
        <f t="shared" si="9"/>
        <v>60</v>
      </c>
      <c r="Z25" s="99" t="str">
        <f aca="true" t="shared" si="16" ref="Z25:Z32">IF(AND(Y25&gt;=1,Y25&lt;=30),"RIESGO ACEPTABLE",IF(AND(Y25&gt;=40,Y25&lt;=120),"RIESGO MEJORABLE",IF(AND(Y25&gt;=150,Y25&lt;=500),"RIESGO NO ACEPTABLE O ACEPTABLE CON CONTROL ESPECIFICO",IF(AND(Y25&gt;=600,Y25&lt;=4000),"RIESGO NO ACEPTABLE",IF(AND(Y25=0),"-")))))</f>
        <v>RIESGO MEJORABLE</v>
      </c>
      <c r="AA25" s="97" t="str">
        <f t="shared" si="10"/>
        <v>III</v>
      </c>
      <c r="AB25" s="97">
        <v>64</v>
      </c>
      <c r="AC25" s="104" t="s">
        <v>376</v>
      </c>
      <c r="AD25" s="105" t="s">
        <v>376</v>
      </c>
      <c r="AE25" s="105" t="s">
        <v>376</v>
      </c>
      <c r="AF25" s="97" t="s">
        <v>405</v>
      </c>
      <c r="AG25" s="97" t="s">
        <v>406</v>
      </c>
      <c r="AH25" s="33">
        <v>2</v>
      </c>
      <c r="AI25" s="33">
        <v>2</v>
      </c>
      <c r="AJ25" s="97">
        <f t="shared" si="11"/>
        <v>4</v>
      </c>
      <c r="AK25" s="34" t="str">
        <f t="shared" si="12"/>
        <v>BAJO</v>
      </c>
      <c r="AL25" s="33">
        <v>10</v>
      </c>
      <c r="AM25" s="98">
        <f t="shared" si="13"/>
        <v>40</v>
      </c>
      <c r="AN25" s="107" t="str">
        <f aca="true" t="shared" si="17" ref="AN25:AN32">IF(AND(AM25&gt;=1,AM25&lt;=30),"RIESGO ACEPTABLE",IF(AND(AM25&gt;=40,AM25&lt;=120),"RIESGO MEJORABLE",IF(AND(AM25&gt;=150,AM25&lt;=500),"RIESGO NO ACEPTABLE O ACEPTABLE CON CONTROL ESPECIFICO",IF(AND(AM25&gt;=600,AM25&lt;=4000),"RIESGO NO ACEPTABLE",IF(AND(AM25=0),"-")))))</f>
        <v>RIESGO MEJORABLE</v>
      </c>
      <c r="AO25" s="98" t="str">
        <f t="shared" si="15"/>
        <v>III</v>
      </c>
      <c r="AP25" s="98">
        <v>64</v>
      </c>
      <c r="AQ25" s="97" t="s">
        <v>407</v>
      </c>
      <c r="AR25" s="98" t="s">
        <v>379</v>
      </c>
      <c r="AS25" s="102" t="s">
        <v>376</v>
      </c>
      <c r="AT25" s="102" t="s">
        <v>376</v>
      </c>
      <c r="AU25" s="102" t="s">
        <v>376</v>
      </c>
      <c r="AV25" s="121" t="s">
        <v>405</v>
      </c>
      <c r="AW25" s="97" t="s">
        <v>406</v>
      </c>
      <c r="AX25" s="102" t="s">
        <v>388</v>
      </c>
      <c r="AY25" s="101"/>
      <c r="AZ25" s="101"/>
      <c r="BA25" s="102"/>
      <c r="BB25" s="38" t="s">
        <v>163</v>
      </c>
      <c r="BO25" s="27" t="s">
        <v>134</v>
      </c>
    </row>
    <row r="26" spans="1:67" ht="46.5" customHeight="1">
      <c r="A26" s="31"/>
      <c r="B26" s="146"/>
      <c r="C26" s="137"/>
      <c r="D26" s="134"/>
      <c r="E26" s="134"/>
      <c r="F26" s="33" t="s">
        <v>436</v>
      </c>
      <c r="G26" s="134"/>
      <c r="H26" s="33">
        <v>4</v>
      </c>
      <c r="I26" s="33">
        <v>60</v>
      </c>
      <c r="J26" s="33">
        <v>0</v>
      </c>
      <c r="K26" s="34">
        <v>64</v>
      </c>
      <c r="L26" s="103" t="s">
        <v>62</v>
      </c>
      <c r="M26" s="33" t="s">
        <v>64</v>
      </c>
      <c r="N26" s="36" t="s">
        <v>408</v>
      </c>
      <c r="O26" s="103" t="s">
        <v>62</v>
      </c>
      <c r="P26" s="95" t="s">
        <v>409</v>
      </c>
      <c r="Q26" s="97" t="s">
        <v>410</v>
      </c>
      <c r="R26" s="97" t="s">
        <v>411</v>
      </c>
      <c r="S26" s="97" t="s">
        <v>412</v>
      </c>
      <c r="T26" s="33">
        <v>2</v>
      </c>
      <c r="U26" s="33">
        <v>4</v>
      </c>
      <c r="V26" s="97">
        <v>8</v>
      </c>
      <c r="W26" s="34" t="str">
        <f t="shared" si="14"/>
        <v>MEDIO</v>
      </c>
      <c r="X26" s="33">
        <v>10</v>
      </c>
      <c r="Y26" s="97">
        <f t="shared" si="9"/>
        <v>80</v>
      </c>
      <c r="Z26" s="99" t="str">
        <f t="shared" si="16"/>
        <v>RIESGO MEJORABLE</v>
      </c>
      <c r="AA26" s="97" t="str">
        <f t="shared" si="10"/>
        <v>III</v>
      </c>
      <c r="AB26" s="97">
        <v>64</v>
      </c>
      <c r="AC26" s="104" t="s">
        <v>376</v>
      </c>
      <c r="AD26" s="105" t="s">
        <v>376</v>
      </c>
      <c r="AE26" s="97" t="s">
        <v>413</v>
      </c>
      <c r="AF26" s="97" t="s">
        <v>414</v>
      </c>
      <c r="AG26" s="97" t="s">
        <v>376</v>
      </c>
      <c r="AH26" s="33">
        <v>2</v>
      </c>
      <c r="AI26" s="33">
        <v>3</v>
      </c>
      <c r="AJ26" s="104">
        <f t="shared" si="11"/>
        <v>6</v>
      </c>
      <c r="AK26" s="34" t="str">
        <f t="shared" si="12"/>
        <v>MEDIO</v>
      </c>
      <c r="AL26" s="33">
        <v>10</v>
      </c>
      <c r="AM26" s="106">
        <f t="shared" si="13"/>
        <v>60</v>
      </c>
      <c r="AN26" s="107" t="str">
        <f t="shared" si="17"/>
        <v>RIESGO MEJORABLE</v>
      </c>
      <c r="AO26" s="106" t="str">
        <f t="shared" si="15"/>
        <v>III</v>
      </c>
      <c r="AP26" s="98">
        <v>64</v>
      </c>
      <c r="AQ26" s="97" t="s">
        <v>415</v>
      </c>
      <c r="AR26" s="98" t="s">
        <v>379</v>
      </c>
      <c r="AS26" s="102" t="s">
        <v>376</v>
      </c>
      <c r="AT26" s="102" t="s">
        <v>376</v>
      </c>
      <c r="AU26" s="97" t="s">
        <v>413</v>
      </c>
      <c r="AV26" s="121" t="s">
        <v>414</v>
      </c>
      <c r="AW26" s="97" t="s">
        <v>376</v>
      </c>
      <c r="AX26" s="102" t="s">
        <v>416</v>
      </c>
      <c r="AY26" s="101"/>
      <c r="AZ26" s="101"/>
      <c r="BA26" s="102"/>
      <c r="BB26" s="38" t="s">
        <v>163</v>
      </c>
      <c r="BO26" s="27" t="s">
        <v>139</v>
      </c>
    </row>
    <row r="27" spans="1:67" ht="42" customHeight="1">
      <c r="A27" s="31"/>
      <c r="B27" s="146"/>
      <c r="C27" s="137"/>
      <c r="D27" s="134"/>
      <c r="E27" s="134"/>
      <c r="F27" s="33" t="s">
        <v>436</v>
      </c>
      <c r="G27" s="134"/>
      <c r="H27" s="33">
        <v>4</v>
      </c>
      <c r="I27" s="33">
        <v>60</v>
      </c>
      <c r="J27" s="33">
        <v>0</v>
      </c>
      <c r="K27" s="34">
        <v>64</v>
      </c>
      <c r="L27" s="103" t="s">
        <v>73</v>
      </c>
      <c r="M27" s="33" t="s">
        <v>92</v>
      </c>
      <c r="N27" s="95" t="s">
        <v>92</v>
      </c>
      <c r="O27" s="103" t="s">
        <v>73</v>
      </c>
      <c r="P27" s="95" t="s">
        <v>424</v>
      </c>
      <c r="Q27" s="97" t="s">
        <v>425</v>
      </c>
      <c r="R27" s="97" t="s">
        <v>426</v>
      </c>
      <c r="S27" s="97" t="s">
        <v>427</v>
      </c>
      <c r="T27" s="33">
        <v>2</v>
      </c>
      <c r="U27" s="33">
        <v>1</v>
      </c>
      <c r="V27" s="98">
        <f>+T27*U27</f>
        <v>2</v>
      </c>
      <c r="W27" s="34" t="str">
        <f t="shared" si="14"/>
        <v>BAJO</v>
      </c>
      <c r="X27" s="33">
        <v>10</v>
      </c>
      <c r="Y27" s="97">
        <f t="shared" si="9"/>
        <v>20</v>
      </c>
      <c r="Z27" s="122" t="str">
        <f t="shared" si="16"/>
        <v>RIESGO ACEPTABLE</v>
      </c>
      <c r="AA27" s="97" t="str">
        <f t="shared" si="10"/>
        <v>IV</v>
      </c>
      <c r="AB27" s="97">
        <v>64</v>
      </c>
      <c r="AC27" s="97" t="s">
        <v>376</v>
      </c>
      <c r="AD27" s="97" t="s">
        <v>376</v>
      </c>
      <c r="AE27" s="97" t="s">
        <v>428</v>
      </c>
      <c r="AF27" s="97" t="s">
        <v>429</v>
      </c>
      <c r="AG27" s="97" t="s">
        <v>376</v>
      </c>
      <c r="AH27" s="33">
        <v>2</v>
      </c>
      <c r="AI27" s="33">
        <v>1</v>
      </c>
      <c r="AJ27" s="97">
        <f t="shared" si="11"/>
        <v>2</v>
      </c>
      <c r="AK27" s="34" t="str">
        <f t="shared" si="12"/>
        <v>BAJO</v>
      </c>
      <c r="AL27" s="33">
        <v>10</v>
      </c>
      <c r="AM27" s="98">
        <f t="shared" si="13"/>
        <v>20</v>
      </c>
      <c r="AN27" s="97" t="str">
        <f t="shared" si="17"/>
        <v>RIESGO ACEPTABLE</v>
      </c>
      <c r="AO27" s="98" t="str">
        <f t="shared" si="15"/>
        <v>IV</v>
      </c>
      <c r="AP27" s="98">
        <v>64</v>
      </c>
      <c r="AQ27" s="98" t="s">
        <v>430</v>
      </c>
      <c r="AR27" s="98" t="s">
        <v>379</v>
      </c>
      <c r="AS27" s="102" t="s">
        <v>376</v>
      </c>
      <c r="AT27" s="102" t="s">
        <v>376</v>
      </c>
      <c r="AU27" s="97" t="s">
        <v>428</v>
      </c>
      <c r="AV27" s="121" t="s">
        <v>429</v>
      </c>
      <c r="AW27" s="97" t="s">
        <v>376</v>
      </c>
      <c r="AX27" s="102" t="s">
        <v>388</v>
      </c>
      <c r="AY27" s="101"/>
      <c r="AZ27" s="101"/>
      <c r="BA27" s="102"/>
      <c r="BB27" s="38" t="s">
        <v>163</v>
      </c>
      <c r="BO27" s="27" t="s">
        <v>138</v>
      </c>
    </row>
    <row r="28" spans="1:67" ht="38.25" customHeight="1">
      <c r="A28" s="31"/>
      <c r="B28" s="146"/>
      <c r="C28" s="137"/>
      <c r="D28" s="134"/>
      <c r="E28" s="134"/>
      <c r="F28" s="33" t="s">
        <v>368</v>
      </c>
      <c r="G28" s="134"/>
      <c r="H28" s="33">
        <v>4</v>
      </c>
      <c r="I28" s="33">
        <v>60</v>
      </c>
      <c r="J28" s="33">
        <v>0</v>
      </c>
      <c r="K28" s="34">
        <v>64</v>
      </c>
      <c r="L28" s="103" t="s">
        <v>148</v>
      </c>
      <c r="M28" s="33" t="s">
        <v>336</v>
      </c>
      <c r="N28" s="95" t="s">
        <v>336</v>
      </c>
      <c r="O28" s="103" t="s">
        <v>148</v>
      </c>
      <c r="P28" s="33" t="s">
        <v>440</v>
      </c>
      <c r="Q28" s="97" t="s">
        <v>376</v>
      </c>
      <c r="R28" s="97" t="s">
        <v>376</v>
      </c>
      <c r="S28" s="97" t="s">
        <v>437</v>
      </c>
      <c r="T28" s="33">
        <v>2</v>
      </c>
      <c r="U28" s="33">
        <v>4</v>
      </c>
      <c r="V28" s="37">
        <f>+T28*U28</f>
        <v>8</v>
      </c>
      <c r="W28" s="34" t="str">
        <f t="shared" si="14"/>
        <v>MEDIO</v>
      </c>
      <c r="X28" s="33">
        <v>60</v>
      </c>
      <c r="Y28" s="34">
        <f aca="true" t="shared" si="18" ref="Y28:Y36">+V28*X28</f>
        <v>480</v>
      </c>
      <c r="Z28" s="34" t="str">
        <f t="shared" si="16"/>
        <v>RIESGO NO ACEPTABLE O ACEPTABLE CON CONTROL ESPECIFICO</v>
      </c>
      <c r="AA28" s="34" t="str">
        <f aca="true" t="shared" si="19" ref="AA28:AA36">+IF(AND(Y28&gt;=0.1,Y28&lt;=31),"IV",IF(AND(Y28&gt;=40,Y28&lt;=120),"III",IF(AND(Y28&gt;=150,Y28&lt;=500),"II",IF(AND(Y28&gt;=600,Y28&lt;=4000),"I",IF(AND(Y28=0),"-")))))</f>
        <v>II</v>
      </c>
      <c r="AB28" s="97">
        <v>64</v>
      </c>
      <c r="AC28" s="97" t="s">
        <v>376</v>
      </c>
      <c r="AD28" s="97" t="s">
        <v>376</v>
      </c>
      <c r="AE28" s="97" t="s">
        <v>434</v>
      </c>
      <c r="AF28" s="97" t="s">
        <v>437</v>
      </c>
      <c r="AG28" s="97" t="s">
        <v>376</v>
      </c>
      <c r="AH28" s="33">
        <v>2</v>
      </c>
      <c r="AI28" s="33">
        <v>3</v>
      </c>
      <c r="AJ28" s="34">
        <f aca="true" t="shared" si="20" ref="AJ28:AJ36">+AH28*AI28</f>
        <v>6</v>
      </c>
      <c r="AK28" s="34" t="str">
        <f aca="true" t="shared" si="21" ref="AK28:AK36">IF(AND(AJ28&gt;=0,AJ28&lt;=4),"BAJO",IF(AND(AJ28&gt;=6,AJ28&lt;=8),"MEDIO",IF(AND(AJ28&gt;=10,AJ28&lt;=20),"ALTO",IF(AND(AJ28&gt;=24,AJ28&lt;=40),"MUY ALTO"))))</f>
        <v>MEDIO</v>
      </c>
      <c r="AL28" s="33">
        <v>10</v>
      </c>
      <c r="AM28" s="37">
        <f aca="true" t="shared" si="22" ref="AM28:AM36">+AJ28*AL28</f>
        <v>60</v>
      </c>
      <c r="AN28" s="34" t="str">
        <f t="shared" si="17"/>
        <v>RIESGO MEJORABLE</v>
      </c>
      <c r="AO28" s="37" t="str">
        <f t="shared" si="15"/>
        <v>III</v>
      </c>
      <c r="AP28" s="98">
        <v>64</v>
      </c>
      <c r="AQ28" s="97" t="s">
        <v>441</v>
      </c>
      <c r="AR28" s="37" t="s">
        <v>379</v>
      </c>
      <c r="AS28" s="102" t="s">
        <v>376</v>
      </c>
      <c r="AT28" s="102" t="s">
        <v>376</v>
      </c>
      <c r="AU28" s="97" t="s">
        <v>438</v>
      </c>
      <c r="AV28" s="97" t="s">
        <v>439</v>
      </c>
      <c r="AW28" s="97" t="s">
        <v>376</v>
      </c>
      <c r="AX28" s="102" t="s">
        <v>388</v>
      </c>
      <c r="AY28" s="39"/>
      <c r="AZ28" s="39"/>
      <c r="BA28" s="38"/>
      <c r="BB28" s="38" t="s">
        <v>163</v>
      </c>
      <c r="BO28" s="27" t="s">
        <v>137</v>
      </c>
    </row>
    <row r="29" spans="1:67" ht="45" customHeight="1">
      <c r="A29" s="31"/>
      <c r="B29" s="146"/>
      <c r="C29" s="137"/>
      <c r="D29" s="134"/>
      <c r="E29" s="134"/>
      <c r="F29" s="33" t="s">
        <v>436</v>
      </c>
      <c r="G29" s="134"/>
      <c r="H29" s="33">
        <v>4</v>
      </c>
      <c r="I29" s="33">
        <v>60</v>
      </c>
      <c r="J29" s="33">
        <v>0</v>
      </c>
      <c r="K29" s="34">
        <v>64</v>
      </c>
      <c r="L29" s="103" t="s">
        <v>68</v>
      </c>
      <c r="M29" s="33" t="s">
        <v>88</v>
      </c>
      <c r="N29" s="95" t="s">
        <v>431</v>
      </c>
      <c r="O29" s="103" t="s">
        <v>68</v>
      </c>
      <c r="P29" s="123" t="s">
        <v>432</v>
      </c>
      <c r="Q29" s="104" t="s">
        <v>376</v>
      </c>
      <c r="R29" s="104" t="s">
        <v>376</v>
      </c>
      <c r="S29" s="97" t="s">
        <v>433</v>
      </c>
      <c r="T29" s="102">
        <v>2</v>
      </c>
      <c r="U29" s="102">
        <v>4</v>
      </c>
      <c r="V29" s="98">
        <f>+T29*U29</f>
        <v>8</v>
      </c>
      <c r="W29" s="34" t="str">
        <f t="shared" si="14"/>
        <v>MEDIO</v>
      </c>
      <c r="X29" s="102">
        <v>60</v>
      </c>
      <c r="Y29" s="98">
        <f t="shared" si="18"/>
        <v>480</v>
      </c>
      <c r="Z29" s="97" t="str">
        <f t="shared" si="16"/>
        <v>RIESGO NO ACEPTABLE O ACEPTABLE CON CONTROL ESPECIFICO</v>
      </c>
      <c r="AA29" s="97" t="str">
        <f t="shared" si="19"/>
        <v>II</v>
      </c>
      <c r="AB29" s="97">
        <v>64</v>
      </c>
      <c r="AC29" s="97" t="s">
        <v>376</v>
      </c>
      <c r="AD29" s="97" t="s">
        <v>376</v>
      </c>
      <c r="AE29" s="97" t="s">
        <v>434</v>
      </c>
      <c r="AF29" s="97" t="s">
        <v>435</v>
      </c>
      <c r="AG29" s="97" t="s">
        <v>376</v>
      </c>
      <c r="AH29" s="102">
        <v>2</v>
      </c>
      <c r="AI29" s="102">
        <v>3</v>
      </c>
      <c r="AJ29" s="98">
        <f t="shared" si="20"/>
        <v>6</v>
      </c>
      <c r="AK29" s="34" t="str">
        <f t="shared" si="21"/>
        <v>MEDIO</v>
      </c>
      <c r="AL29" s="102">
        <v>25</v>
      </c>
      <c r="AM29" s="98">
        <f t="shared" si="22"/>
        <v>150</v>
      </c>
      <c r="AN29" s="97" t="str">
        <f t="shared" si="17"/>
        <v>RIESGO NO ACEPTABLE O ACEPTABLE CON CONTROL ESPECIFICO</v>
      </c>
      <c r="AO29" s="98" t="str">
        <f t="shared" si="15"/>
        <v>II</v>
      </c>
      <c r="AP29" s="98">
        <v>64</v>
      </c>
      <c r="AQ29" s="98" t="s">
        <v>430</v>
      </c>
      <c r="AR29" s="98" t="s">
        <v>379</v>
      </c>
      <c r="AS29" s="102" t="s">
        <v>376</v>
      </c>
      <c r="AT29" s="102" t="s">
        <v>376</v>
      </c>
      <c r="AU29" s="97" t="s">
        <v>434</v>
      </c>
      <c r="AV29" s="97" t="s">
        <v>435</v>
      </c>
      <c r="AW29" s="97" t="s">
        <v>376</v>
      </c>
      <c r="AX29" s="102" t="s">
        <v>388</v>
      </c>
      <c r="AY29" s="102"/>
      <c r="AZ29" s="102"/>
      <c r="BA29" s="102"/>
      <c r="BB29" s="38" t="s">
        <v>163</v>
      </c>
      <c r="BO29" s="27" t="s">
        <v>136</v>
      </c>
    </row>
    <row r="30" spans="1:67" ht="48.75" customHeight="1">
      <c r="A30" s="31"/>
      <c r="B30" s="146"/>
      <c r="C30" s="138"/>
      <c r="D30" s="135"/>
      <c r="E30" s="135"/>
      <c r="F30" s="33" t="s">
        <v>436</v>
      </c>
      <c r="G30" s="135"/>
      <c r="H30" s="33">
        <v>4</v>
      </c>
      <c r="I30" s="33">
        <v>60</v>
      </c>
      <c r="J30" s="33">
        <v>0</v>
      </c>
      <c r="K30" s="34">
        <v>64</v>
      </c>
      <c r="L30" s="103" t="s">
        <v>68</v>
      </c>
      <c r="M30" s="33" t="s">
        <v>70</v>
      </c>
      <c r="N30" s="41" t="s">
        <v>417</v>
      </c>
      <c r="O30" s="103" t="s">
        <v>68</v>
      </c>
      <c r="P30" s="95" t="s">
        <v>418</v>
      </c>
      <c r="Q30" s="97" t="s">
        <v>376</v>
      </c>
      <c r="R30" s="33" t="s">
        <v>419</v>
      </c>
      <c r="S30" s="97" t="s">
        <v>420</v>
      </c>
      <c r="T30" s="33">
        <v>2</v>
      </c>
      <c r="U30" s="33">
        <v>2</v>
      </c>
      <c r="V30" s="98">
        <f>+T30*U30</f>
        <v>4</v>
      </c>
      <c r="W30" s="34" t="str">
        <f t="shared" si="14"/>
        <v>BAJO</v>
      </c>
      <c r="X30" s="33">
        <v>25</v>
      </c>
      <c r="Y30" s="97">
        <f t="shared" si="18"/>
        <v>100</v>
      </c>
      <c r="Z30" s="99" t="str">
        <f t="shared" si="16"/>
        <v>RIESGO MEJORABLE</v>
      </c>
      <c r="AA30" s="97" t="str">
        <f t="shared" si="19"/>
        <v>III</v>
      </c>
      <c r="AB30" s="97">
        <v>64</v>
      </c>
      <c r="AC30" s="97" t="s">
        <v>376</v>
      </c>
      <c r="AD30" s="97" t="s">
        <v>376</v>
      </c>
      <c r="AE30" s="97" t="s">
        <v>421</v>
      </c>
      <c r="AF30" s="97" t="s">
        <v>422</v>
      </c>
      <c r="AG30" s="97" t="s">
        <v>376</v>
      </c>
      <c r="AH30" s="33">
        <v>2</v>
      </c>
      <c r="AI30" s="33">
        <v>1</v>
      </c>
      <c r="AJ30" s="97">
        <f t="shared" si="20"/>
        <v>2</v>
      </c>
      <c r="AK30" s="34" t="str">
        <f t="shared" si="21"/>
        <v>BAJO</v>
      </c>
      <c r="AL30" s="33">
        <v>10</v>
      </c>
      <c r="AM30" s="98">
        <f t="shared" si="22"/>
        <v>20</v>
      </c>
      <c r="AN30" s="97" t="str">
        <f t="shared" si="17"/>
        <v>RIESGO ACEPTABLE</v>
      </c>
      <c r="AO30" s="98" t="str">
        <f>+IF(AND(AM30&gt;=0.1,AM30&lt;=31),"IV",IF(AND(AM30&gt;=40,AM30&lt;=120),"III",IF(AND(AM30&gt;=150,AM30&lt;=500),"II",IF(AND(AM30&gt;=600,AM30&lt;=4000),"I",IF(AND(AM30=0),"-")))))</f>
        <v>IV</v>
      </c>
      <c r="AP30" s="98">
        <v>64</v>
      </c>
      <c r="AQ30" s="33" t="s">
        <v>423</v>
      </c>
      <c r="AR30" s="98" t="s">
        <v>379</v>
      </c>
      <c r="AS30" s="97" t="s">
        <v>376</v>
      </c>
      <c r="AT30" s="97" t="s">
        <v>376</v>
      </c>
      <c r="AU30" s="97" t="s">
        <v>376</v>
      </c>
      <c r="AV30" s="121" t="s">
        <v>422</v>
      </c>
      <c r="AW30" s="97" t="s">
        <v>376</v>
      </c>
      <c r="AX30" s="93" t="s">
        <v>416</v>
      </c>
      <c r="AY30" s="101"/>
      <c r="AZ30" s="101"/>
      <c r="BA30" s="102"/>
      <c r="BB30" s="38" t="s">
        <v>163</v>
      </c>
      <c r="BO30" s="27" t="s">
        <v>135</v>
      </c>
    </row>
    <row r="31" spans="1:67" ht="83.25" customHeight="1">
      <c r="A31" s="31"/>
      <c r="B31" s="146"/>
      <c r="C31" s="136" t="s">
        <v>445</v>
      </c>
      <c r="D31" s="133" t="s">
        <v>367</v>
      </c>
      <c r="E31" s="133" t="s">
        <v>447</v>
      </c>
      <c r="F31" s="33" t="s">
        <v>368</v>
      </c>
      <c r="G31" s="133" t="s">
        <v>446</v>
      </c>
      <c r="H31" s="33">
        <v>7</v>
      </c>
      <c r="I31" s="33">
        <v>45</v>
      </c>
      <c r="J31" s="33">
        <v>0</v>
      </c>
      <c r="K31" s="34">
        <v>52</v>
      </c>
      <c r="L31" s="103" t="s">
        <v>75</v>
      </c>
      <c r="M31" s="33" t="s">
        <v>76</v>
      </c>
      <c r="N31" s="36" t="s">
        <v>371</v>
      </c>
      <c r="O31" s="96" t="s">
        <v>75</v>
      </c>
      <c r="P31" s="95" t="s">
        <v>372</v>
      </c>
      <c r="Q31" s="97" t="s">
        <v>373</v>
      </c>
      <c r="R31" s="97" t="s">
        <v>374</v>
      </c>
      <c r="S31" s="97" t="s">
        <v>375</v>
      </c>
      <c r="T31" s="33">
        <v>2</v>
      </c>
      <c r="U31" s="33">
        <v>4</v>
      </c>
      <c r="V31" s="98">
        <f>+T31*U31</f>
        <v>8</v>
      </c>
      <c r="W31" s="34" t="str">
        <f aca="true" t="shared" si="23" ref="W31:W39">IF(AND(V31&gt;=0,V31&lt;=4),"BAJO",IF(AND(V31&gt;=6,V31&lt;=8),"MEDIO",IF(AND(V31&gt;=10,V31&lt;=20),"ALTO",IF(AND(V31&gt;=24,V31&lt;=40),"MUY ALTO"))))</f>
        <v>MEDIO</v>
      </c>
      <c r="X31" s="33">
        <v>25</v>
      </c>
      <c r="Y31" s="97">
        <f t="shared" si="18"/>
        <v>200</v>
      </c>
      <c r="Z31" s="97" t="str">
        <f t="shared" si="16"/>
        <v>RIESGO NO ACEPTABLE O ACEPTABLE CON CONTROL ESPECIFICO</v>
      </c>
      <c r="AA31" s="97" t="str">
        <f t="shared" si="19"/>
        <v>II</v>
      </c>
      <c r="AB31" s="97">
        <v>52</v>
      </c>
      <c r="AC31" s="97" t="s">
        <v>376</v>
      </c>
      <c r="AD31" s="97" t="s">
        <v>376</v>
      </c>
      <c r="AE31" s="97" t="s">
        <v>376</v>
      </c>
      <c r="AF31" s="97" t="s">
        <v>377</v>
      </c>
      <c r="AG31" s="97" t="s">
        <v>376</v>
      </c>
      <c r="AH31" s="33">
        <v>2</v>
      </c>
      <c r="AI31" s="33">
        <v>2</v>
      </c>
      <c r="AJ31" s="97">
        <f t="shared" si="20"/>
        <v>4</v>
      </c>
      <c r="AK31" s="34" t="str">
        <f t="shared" si="21"/>
        <v>BAJO</v>
      </c>
      <c r="AL31" s="33">
        <v>10</v>
      </c>
      <c r="AM31" s="98">
        <f t="shared" si="22"/>
        <v>40</v>
      </c>
      <c r="AN31" s="99" t="str">
        <f t="shared" si="17"/>
        <v>RIESGO MEJORABLE</v>
      </c>
      <c r="AO31" s="98" t="str">
        <f>+IF(AND(AM31&gt;=0.1,AM31&lt;=31),"IV",IF(AND(AM31&gt;=40,AM31&lt;=120),"III",IF(AND(AM31&gt;=150,AM31&lt;=500),"II",IF(AND(AM31&gt;=600,AM31&lt;=4000),"I",IF(AND(AM31=0),"-")))))</f>
        <v>III</v>
      </c>
      <c r="AP31" s="98">
        <v>52</v>
      </c>
      <c r="AQ31" s="97" t="s">
        <v>378</v>
      </c>
      <c r="AR31" s="98" t="s">
        <v>379</v>
      </c>
      <c r="AS31" s="97" t="s">
        <v>376</v>
      </c>
      <c r="AT31" s="97" t="s">
        <v>376</v>
      </c>
      <c r="AU31" s="97" t="s">
        <v>376</v>
      </c>
      <c r="AV31" s="100" t="s">
        <v>380</v>
      </c>
      <c r="AW31" s="97" t="s">
        <v>376</v>
      </c>
      <c r="AX31" s="93" t="s">
        <v>381</v>
      </c>
      <c r="AY31" s="101"/>
      <c r="AZ31" s="101"/>
      <c r="BA31" s="102"/>
      <c r="BB31" s="38" t="s">
        <v>163</v>
      </c>
      <c r="BO31" s="43" t="s">
        <v>47</v>
      </c>
    </row>
    <row r="32" spans="1:67" ht="61.5" customHeight="1">
      <c r="A32" s="31"/>
      <c r="B32" s="146"/>
      <c r="C32" s="137"/>
      <c r="D32" s="134"/>
      <c r="E32" s="134"/>
      <c r="F32" s="33" t="s">
        <v>368</v>
      </c>
      <c r="G32" s="134"/>
      <c r="H32" s="33">
        <v>7</v>
      </c>
      <c r="I32" s="33">
        <v>45</v>
      </c>
      <c r="J32" s="33">
        <v>0</v>
      </c>
      <c r="K32" s="34">
        <v>52</v>
      </c>
      <c r="L32" s="103" t="s">
        <v>148</v>
      </c>
      <c r="M32" s="33" t="s">
        <v>55</v>
      </c>
      <c r="N32" s="95" t="s">
        <v>389</v>
      </c>
      <c r="O32" s="103" t="s">
        <v>148</v>
      </c>
      <c r="P32" s="95" t="s">
        <v>382</v>
      </c>
      <c r="Q32" s="97" t="s">
        <v>376</v>
      </c>
      <c r="R32" s="97" t="s">
        <v>376</v>
      </c>
      <c r="S32" s="97" t="s">
        <v>383</v>
      </c>
      <c r="T32" s="33">
        <v>2</v>
      </c>
      <c r="U32" s="33">
        <v>4</v>
      </c>
      <c r="V32" s="97">
        <v>8</v>
      </c>
      <c r="W32" s="34" t="str">
        <f t="shared" si="23"/>
        <v>MEDIO</v>
      </c>
      <c r="X32" s="33">
        <v>25</v>
      </c>
      <c r="Y32" s="97">
        <f t="shared" si="18"/>
        <v>200</v>
      </c>
      <c r="Z32" s="97" t="str">
        <f t="shared" si="16"/>
        <v>RIESGO NO ACEPTABLE O ACEPTABLE CON CONTROL ESPECIFICO</v>
      </c>
      <c r="AA32" s="104" t="str">
        <f t="shared" si="19"/>
        <v>II</v>
      </c>
      <c r="AB32" s="97">
        <v>52</v>
      </c>
      <c r="AC32" s="104" t="s">
        <v>376</v>
      </c>
      <c r="AD32" s="105" t="s">
        <v>376</v>
      </c>
      <c r="AE32" s="105" t="s">
        <v>376</v>
      </c>
      <c r="AF32" s="97" t="s">
        <v>384</v>
      </c>
      <c r="AG32" s="97" t="s">
        <v>376</v>
      </c>
      <c r="AH32" s="33">
        <v>2</v>
      </c>
      <c r="AI32" s="33">
        <v>3</v>
      </c>
      <c r="AJ32" s="104">
        <f t="shared" si="20"/>
        <v>6</v>
      </c>
      <c r="AK32" s="34" t="str">
        <f t="shared" si="21"/>
        <v>MEDIO</v>
      </c>
      <c r="AL32" s="33">
        <v>10</v>
      </c>
      <c r="AM32" s="106">
        <f t="shared" si="22"/>
        <v>60</v>
      </c>
      <c r="AN32" s="107" t="str">
        <f t="shared" si="17"/>
        <v>RIESGO MEJORABLE</v>
      </c>
      <c r="AO32" s="106" t="str">
        <f aca="true" t="shared" si="24" ref="AO32:AO38">+IF(AND(AM32&gt;=0.1,AM32&lt;=31),"IV",IF(AND(AM32&gt;=40,AM32&lt;=120),"III",IF(AND(AM32&gt;=150,AM32&lt;=500),"II",IF(AND(AM32&gt;=600,AM32&lt;=4000),"I",IF(AND(AM32=0),"-")))))</f>
        <v>III</v>
      </c>
      <c r="AP32" s="98">
        <v>52</v>
      </c>
      <c r="AQ32" s="98" t="s">
        <v>385</v>
      </c>
      <c r="AR32" s="98" t="s">
        <v>379</v>
      </c>
      <c r="AS32" s="102" t="s">
        <v>376</v>
      </c>
      <c r="AT32" s="102" t="s">
        <v>376</v>
      </c>
      <c r="AU32" s="97" t="s">
        <v>386</v>
      </c>
      <c r="AV32" s="108" t="s">
        <v>387</v>
      </c>
      <c r="AW32" s="97" t="s">
        <v>376</v>
      </c>
      <c r="AX32" s="102" t="s">
        <v>388</v>
      </c>
      <c r="AY32" s="101"/>
      <c r="AZ32" s="101"/>
      <c r="BA32" s="102"/>
      <c r="BB32" s="38" t="s">
        <v>163</v>
      </c>
      <c r="BO32" s="43" t="s">
        <v>110</v>
      </c>
    </row>
    <row r="33" spans="1:67" ht="59.25" customHeight="1">
      <c r="A33" s="31"/>
      <c r="B33" s="146"/>
      <c r="C33" s="137"/>
      <c r="D33" s="134"/>
      <c r="E33" s="134"/>
      <c r="F33" s="33" t="s">
        <v>368</v>
      </c>
      <c r="G33" s="134"/>
      <c r="H33" s="33">
        <v>7</v>
      </c>
      <c r="I33" s="33">
        <v>45</v>
      </c>
      <c r="J33" s="33">
        <v>0</v>
      </c>
      <c r="K33" s="34">
        <v>52</v>
      </c>
      <c r="L33" s="103" t="s">
        <v>49</v>
      </c>
      <c r="M33" s="33" t="s">
        <v>124</v>
      </c>
      <c r="N33" s="41" t="s">
        <v>390</v>
      </c>
      <c r="O33" s="103" t="s">
        <v>49</v>
      </c>
      <c r="P33" s="41" t="s">
        <v>391</v>
      </c>
      <c r="Q33" s="41" t="s">
        <v>392</v>
      </c>
      <c r="R33" s="41" t="s">
        <v>393</v>
      </c>
      <c r="S33" s="41" t="s">
        <v>394</v>
      </c>
      <c r="T33" s="33">
        <v>2</v>
      </c>
      <c r="U33" s="33">
        <v>4</v>
      </c>
      <c r="V33" s="98">
        <f>+T33*U33</f>
        <v>8</v>
      </c>
      <c r="W33" s="34" t="str">
        <f t="shared" si="23"/>
        <v>MEDIO</v>
      </c>
      <c r="X33" s="33">
        <v>25</v>
      </c>
      <c r="Y33" s="97">
        <f t="shared" si="18"/>
        <v>200</v>
      </c>
      <c r="Z33" s="117" t="s">
        <v>395</v>
      </c>
      <c r="AA33" s="97" t="str">
        <f t="shared" si="19"/>
        <v>II</v>
      </c>
      <c r="AB33" s="97">
        <v>52</v>
      </c>
      <c r="AC33" s="97" t="s">
        <v>376</v>
      </c>
      <c r="AD33" s="97" t="s">
        <v>376</v>
      </c>
      <c r="AE33" s="118" t="s">
        <v>396</v>
      </c>
      <c r="AF33" s="118" t="s">
        <v>397</v>
      </c>
      <c r="AG33" s="41" t="s">
        <v>398</v>
      </c>
      <c r="AH33" s="33">
        <v>2</v>
      </c>
      <c r="AI33" s="33">
        <v>3</v>
      </c>
      <c r="AJ33" s="97">
        <f t="shared" si="20"/>
        <v>6</v>
      </c>
      <c r="AK33" s="34" t="str">
        <f t="shared" si="21"/>
        <v>MEDIO</v>
      </c>
      <c r="AL33" s="33">
        <v>10</v>
      </c>
      <c r="AM33" s="98">
        <f t="shared" si="22"/>
        <v>60</v>
      </c>
      <c r="AN33" s="107" t="s">
        <v>399</v>
      </c>
      <c r="AO33" s="98" t="str">
        <f t="shared" si="24"/>
        <v>III</v>
      </c>
      <c r="AP33" s="98">
        <v>52</v>
      </c>
      <c r="AQ33" s="98" t="s">
        <v>400</v>
      </c>
      <c r="AR33" s="98" t="s">
        <v>379</v>
      </c>
      <c r="AS33" s="120" t="s">
        <v>376</v>
      </c>
      <c r="AT33" s="120" t="s">
        <v>376</v>
      </c>
      <c r="AU33" s="97" t="s">
        <v>376</v>
      </c>
      <c r="AV33" s="118" t="s">
        <v>397</v>
      </c>
      <c r="AW33" s="33" t="s">
        <v>401</v>
      </c>
      <c r="AX33" s="102" t="s">
        <v>388</v>
      </c>
      <c r="AY33" s="119"/>
      <c r="AZ33" s="119"/>
      <c r="BA33" s="118"/>
      <c r="BB33" s="38" t="s">
        <v>163</v>
      </c>
      <c r="BO33" s="43" t="s">
        <v>48</v>
      </c>
    </row>
    <row r="34" spans="1:67" ht="70.5" customHeight="1">
      <c r="A34" s="31"/>
      <c r="B34" s="146"/>
      <c r="C34" s="137"/>
      <c r="D34" s="134"/>
      <c r="E34" s="134"/>
      <c r="F34" s="33" t="s">
        <v>368</v>
      </c>
      <c r="G34" s="134"/>
      <c r="H34" s="33">
        <v>7</v>
      </c>
      <c r="I34" s="33">
        <v>45</v>
      </c>
      <c r="J34" s="33">
        <v>0</v>
      </c>
      <c r="K34" s="34">
        <v>52</v>
      </c>
      <c r="L34" s="103" t="s">
        <v>41</v>
      </c>
      <c r="M34" s="33" t="s">
        <v>131</v>
      </c>
      <c r="N34" s="36" t="s">
        <v>402</v>
      </c>
      <c r="O34" s="103" t="s">
        <v>41</v>
      </c>
      <c r="P34" s="95" t="s">
        <v>403</v>
      </c>
      <c r="Q34" s="97" t="s">
        <v>376</v>
      </c>
      <c r="R34" s="97" t="s">
        <v>376</v>
      </c>
      <c r="S34" s="97" t="s">
        <v>404</v>
      </c>
      <c r="T34" s="33">
        <v>2</v>
      </c>
      <c r="U34" s="33">
        <v>3</v>
      </c>
      <c r="V34" s="98">
        <f>+T34*U34</f>
        <v>6</v>
      </c>
      <c r="W34" s="34" t="str">
        <f t="shared" si="23"/>
        <v>MEDIO</v>
      </c>
      <c r="X34" s="33">
        <v>10</v>
      </c>
      <c r="Y34" s="97">
        <f t="shared" si="18"/>
        <v>60</v>
      </c>
      <c r="Z34" s="99" t="str">
        <f aca="true" t="shared" si="25" ref="Z34:Z41">IF(AND(Y34&gt;=1,Y34&lt;=30),"RIESGO ACEPTABLE",IF(AND(Y34&gt;=40,Y34&lt;=120),"RIESGO MEJORABLE",IF(AND(Y34&gt;=150,Y34&lt;=500),"RIESGO NO ACEPTABLE O ACEPTABLE CON CONTROL ESPECIFICO",IF(AND(Y34&gt;=600,Y34&lt;=4000),"RIESGO NO ACEPTABLE",IF(AND(Y34=0),"-")))))</f>
        <v>RIESGO MEJORABLE</v>
      </c>
      <c r="AA34" s="97" t="str">
        <f t="shared" si="19"/>
        <v>III</v>
      </c>
      <c r="AB34" s="97">
        <v>52</v>
      </c>
      <c r="AC34" s="104" t="s">
        <v>376</v>
      </c>
      <c r="AD34" s="105" t="s">
        <v>376</v>
      </c>
      <c r="AE34" s="105" t="s">
        <v>376</v>
      </c>
      <c r="AF34" s="97" t="s">
        <v>405</v>
      </c>
      <c r="AG34" s="97" t="s">
        <v>406</v>
      </c>
      <c r="AH34" s="33">
        <v>2</v>
      </c>
      <c r="AI34" s="33">
        <v>2</v>
      </c>
      <c r="AJ34" s="97">
        <f t="shared" si="20"/>
        <v>4</v>
      </c>
      <c r="AK34" s="34" t="str">
        <f t="shared" si="21"/>
        <v>BAJO</v>
      </c>
      <c r="AL34" s="33">
        <v>10</v>
      </c>
      <c r="AM34" s="98">
        <f t="shared" si="22"/>
        <v>40</v>
      </c>
      <c r="AN34" s="107" t="str">
        <f aca="true" t="shared" si="26" ref="AN34:AN41">IF(AND(AM34&gt;=1,AM34&lt;=30),"RIESGO ACEPTABLE",IF(AND(AM34&gt;=40,AM34&lt;=120),"RIESGO MEJORABLE",IF(AND(AM34&gt;=150,AM34&lt;=500),"RIESGO NO ACEPTABLE O ACEPTABLE CON CONTROL ESPECIFICO",IF(AND(AM34&gt;=600,AM34&lt;=4000),"RIESGO NO ACEPTABLE",IF(AND(AM34=0),"-")))))</f>
        <v>RIESGO MEJORABLE</v>
      </c>
      <c r="AO34" s="98" t="str">
        <f t="shared" si="24"/>
        <v>III</v>
      </c>
      <c r="AP34" s="98">
        <v>52</v>
      </c>
      <c r="AQ34" s="97" t="s">
        <v>407</v>
      </c>
      <c r="AR34" s="98" t="s">
        <v>379</v>
      </c>
      <c r="AS34" s="102" t="s">
        <v>376</v>
      </c>
      <c r="AT34" s="102" t="s">
        <v>376</v>
      </c>
      <c r="AU34" s="102" t="s">
        <v>376</v>
      </c>
      <c r="AV34" s="121" t="s">
        <v>405</v>
      </c>
      <c r="AW34" s="97" t="s">
        <v>406</v>
      </c>
      <c r="AX34" s="102" t="s">
        <v>388</v>
      </c>
      <c r="AY34" s="101"/>
      <c r="AZ34" s="101"/>
      <c r="BA34" s="102"/>
      <c r="BB34" s="38" t="s">
        <v>163</v>
      </c>
      <c r="BO34" s="43" t="s">
        <v>113</v>
      </c>
    </row>
    <row r="35" spans="1:67" ht="63" customHeight="1">
      <c r="A35" s="31"/>
      <c r="B35" s="146"/>
      <c r="C35" s="137"/>
      <c r="D35" s="134"/>
      <c r="E35" s="134"/>
      <c r="F35" s="33" t="s">
        <v>368</v>
      </c>
      <c r="G35" s="134"/>
      <c r="H35" s="33">
        <v>7</v>
      </c>
      <c r="I35" s="33">
        <v>45</v>
      </c>
      <c r="J35" s="33">
        <v>0</v>
      </c>
      <c r="K35" s="34">
        <v>52</v>
      </c>
      <c r="L35" s="103" t="s">
        <v>62</v>
      </c>
      <c r="M35" s="33" t="s">
        <v>64</v>
      </c>
      <c r="N35" s="36" t="s">
        <v>408</v>
      </c>
      <c r="O35" s="103" t="s">
        <v>62</v>
      </c>
      <c r="P35" s="95" t="s">
        <v>409</v>
      </c>
      <c r="Q35" s="97" t="s">
        <v>410</v>
      </c>
      <c r="R35" s="97" t="s">
        <v>411</v>
      </c>
      <c r="S35" s="97" t="s">
        <v>412</v>
      </c>
      <c r="T35" s="33">
        <v>2</v>
      </c>
      <c r="U35" s="33">
        <v>4</v>
      </c>
      <c r="V35" s="97">
        <v>8</v>
      </c>
      <c r="W35" s="34" t="str">
        <f t="shared" si="23"/>
        <v>MEDIO</v>
      </c>
      <c r="X35" s="33">
        <v>10</v>
      </c>
      <c r="Y35" s="97">
        <f t="shared" si="18"/>
        <v>80</v>
      </c>
      <c r="Z35" s="99" t="str">
        <f t="shared" si="25"/>
        <v>RIESGO MEJORABLE</v>
      </c>
      <c r="AA35" s="97" t="str">
        <f t="shared" si="19"/>
        <v>III</v>
      </c>
      <c r="AB35" s="97">
        <v>52</v>
      </c>
      <c r="AC35" s="104" t="s">
        <v>376</v>
      </c>
      <c r="AD35" s="105" t="s">
        <v>376</v>
      </c>
      <c r="AE35" s="97" t="s">
        <v>413</v>
      </c>
      <c r="AF35" s="97" t="s">
        <v>414</v>
      </c>
      <c r="AG35" s="97" t="s">
        <v>376</v>
      </c>
      <c r="AH35" s="33">
        <v>2</v>
      </c>
      <c r="AI35" s="33">
        <v>3</v>
      </c>
      <c r="AJ35" s="104">
        <f t="shared" si="20"/>
        <v>6</v>
      </c>
      <c r="AK35" s="34" t="str">
        <f t="shared" si="21"/>
        <v>MEDIO</v>
      </c>
      <c r="AL35" s="33">
        <v>10</v>
      </c>
      <c r="AM35" s="106">
        <f t="shared" si="22"/>
        <v>60</v>
      </c>
      <c r="AN35" s="107" t="str">
        <f t="shared" si="26"/>
        <v>RIESGO MEJORABLE</v>
      </c>
      <c r="AO35" s="106" t="str">
        <f t="shared" si="24"/>
        <v>III</v>
      </c>
      <c r="AP35" s="98">
        <v>52</v>
      </c>
      <c r="AQ35" s="97" t="s">
        <v>415</v>
      </c>
      <c r="AR35" s="98" t="s">
        <v>379</v>
      </c>
      <c r="AS35" s="102" t="s">
        <v>376</v>
      </c>
      <c r="AT35" s="102" t="s">
        <v>376</v>
      </c>
      <c r="AU35" s="97" t="s">
        <v>413</v>
      </c>
      <c r="AV35" s="121" t="s">
        <v>414</v>
      </c>
      <c r="AW35" s="97" t="s">
        <v>376</v>
      </c>
      <c r="AX35" s="102" t="s">
        <v>416</v>
      </c>
      <c r="AY35" s="101"/>
      <c r="AZ35" s="101"/>
      <c r="BA35" s="102"/>
      <c r="BB35" s="38" t="s">
        <v>163</v>
      </c>
      <c r="BO35" s="43" t="s">
        <v>114</v>
      </c>
    </row>
    <row r="36" spans="1:67" ht="53.25" customHeight="1">
      <c r="A36" s="31"/>
      <c r="B36" s="146"/>
      <c r="C36" s="137"/>
      <c r="D36" s="134"/>
      <c r="E36" s="134"/>
      <c r="F36" s="33" t="s">
        <v>436</v>
      </c>
      <c r="G36" s="134"/>
      <c r="H36" s="33">
        <v>7</v>
      </c>
      <c r="I36" s="33">
        <v>45</v>
      </c>
      <c r="J36" s="33">
        <v>0</v>
      </c>
      <c r="K36" s="34">
        <v>52</v>
      </c>
      <c r="L36" s="103" t="s">
        <v>73</v>
      </c>
      <c r="M36" s="33" t="s">
        <v>92</v>
      </c>
      <c r="N36" s="95" t="s">
        <v>92</v>
      </c>
      <c r="O36" s="103" t="s">
        <v>73</v>
      </c>
      <c r="P36" s="95" t="s">
        <v>424</v>
      </c>
      <c r="Q36" s="97" t="s">
        <v>425</v>
      </c>
      <c r="R36" s="97" t="s">
        <v>426</v>
      </c>
      <c r="S36" s="97" t="s">
        <v>427</v>
      </c>
      <c r="T36" s="33">
        <v>2</v>
      </c>
      <c r="U36" s="33">
        <v>1</v>
      </c>
      <c r="V36" s="98">
        <f>+T36*U36</f>
        <v>2</v>
      </c>
      <c r="W36" s="34" t="str">
        <f t="shared" si="23"/>
        <v>BAJO</v>
      </c>
      <c r="X36" s="33">
        <v>10</v>
      </c>
      <c r="Y36" s="97">
        <f t="shared" si="18"/>
        <v>20</v>
      </c>
      <c r="Z36" s="122" t="str">
        <f t="shared" si="25"/>
        <v>RIESGO ACEPTABLE</v>
      </c>
      <c r="AA36" s="97" t="str">
        <f t="shared" si="19"/>
        <v>IV</v>
      </c>
      <c r="AB36" s="97">
        <v>52</v>
      </c>
      <c r="AC36" s="97" t="s">
        <v>376</v>
      </c>
      <c r="AD36" s="97" t="s">
        <v>376</v>
      </c>
      <c r="AE36" s="97" t="s">
        <v>428</v>
      </c>
      <c r="AF36" s="97" t="s">
        <v>429</v>
      </c>
      <c r="AG36" s="97" t="s">
        <v>376</v>
      </c>
      <c r="AH36" s="33">
        <v>2</v>
      </c>
      <c r="AI36" s="33">
        <v>1</v>
      </c>
      <c r="AJ36" s="97">
        <f t="shared" si="20"/>
        <v>2</v>
      </c>
      <c r="AK36" s="34" t="str">
        <f t="shared" si="21"/>
        <v>BAJO</v>
      </c>
      <c r="AL36" s="33">
        <v>10</v>
      </c>
      <c r="AM36" s="98">
        <f t="shared" si="22"/>
        <v>20</v>
      </c>
      <c r="AN36" s="97" t="str">
        <f t="shared" si="26"/>
        <v>RIESGO ACEPTABLE</v>
      </c>
      <c r="AO36" s="98" t="str">
        <f t="shared" si="24"/>
        <v>IV</v>
      </c>
      <c r="AP36" s="98">
        <v>52</v>
      </c>
      <c r="AQ36" s="98" t="s">
        <v>430</v>
      </c>
      <c r="AR36" s="98" t="s">
        <v>379</v>
      </c>
      <c r="AS36" s="102" t="s">
        <v>376</v>
      </c>
      <c r="AT36" s="102" t="s">
        <v>376</v>
      </c>
      <c r="AU36" s="97" t="s">
        <v>428</v>
      </c>
      <c r="AV36" s="121" t="s">
        <v>429</v>
      </c>
      <c r="AW36" s="97" t="s">
        <v>376</v>
      </c>
      <c r="AX36" s="102" t="s">
        <v>388</v>
      </c>
      <c r="AY36" s="101"/>
      <c r="AZ36" s="101"/>
      <c r="BA36" s="102"/>
      <c r="BB36" s="38" t="s">
        <v>163</v>
      </c>
      <c r="BO36" s="43" t="s">
        <v>115</v>
      </c>
    </row>
    <row r="37" spans="1:67" ht="54.75" customHeight="1">
      <c r="A37" s="31"/>
      <c r="B37" s="146"/>
      <c r="C37" s="137"/>
      <c r="D37" s="134"/>
      <c r="E37" s="134"/>
      <c r="F37" s="33" t="s">
        <v>368</v>
      </c>
      <c r="G37" s="134"/>
      <c r="H37" s="33">
        <v>7</v>
      </c>
      <c r="I37" s="33">
        <v>45</v>
      </c>
      <c r="J37" s="33">
        <v>0</v>
      </c>
      <c r="K37" s="34">
        <v>52</v>
      </c>
      <c r="L37" s="103" t="s">
        <v>148</v>
      </c>
      <c r="M37" s="33" t="s">
        <v>336</v>
      </c>
      <c r="N37" s="95" t="s">
        <v>336</v>
      </c>
      <c r="O37" s="103" t="s">
        <v>148</v>
      </c>
      <c r="P37" s="33" t="s">
        <v>440</v>
      </c>
      <c r="Q37" s="97" t="s">
        <v>376</v>
      </c>
      <c r="R37" s="97" t="s">
        <v>376</v>
      </c>
      <c r="S37" s="97" t="s">
        <v>437</v>
      </c>
      <c r="T37" s="33">
        <v>2</v>
      </c>
      <c r="U37" s="33">
        <v>4</v>
      </c>
      <c r="V37" s="37">
        <f>+T37*U37</f>
        <v>8</v>
      </c>
      <c r="W37" s="34" t="str">
        <f t="shared" si="23"/>
        <v>MEDIO</v>
      </c>
      <c r="X37" s="33">
        <v>60</v>
      </c>
      <c r="Y37" s="34">
        <f aca="true" t="shared" si="27" ref="Y37:Y45">+V37*X37</f>
        <v>480</v>
      </c>
      <c r="Z37" s="34" t="str">
        <f t="shared" si="25"/>
        <v>RIESGO NO ACEPTABLE O ACEPTABLE CON CONTROL ESPECIFICO</v>
      </c>
      <c r="AA37" s="34" t="str">
        <f aca="true" t="shared" si="28" ref="AA37:AA45">+IF(AND(Y37&gt;=0.1,Y37&lt;=31),"IV",IF(AND(Y37&gt;=40,Y37&lt;=120),"III",IF(AND(Y37&gt;=150,Y37&lt;=500),"II",IF(AND(Y37&gt;=600,Y37&lt;=4000),"I",IF(AND(Y37=0),"-")))))</f>
        <v>II</v>
      </c>
      <c r="AB37" s="97">
        <v>52</v>
      </c>
      <c r="AC37" s="97" t="s">
        <v>376</v>
      </c>
      <c r="AD37" s="97" t="s">
        <v>376</v>
      </c>
      <c r="AE37" s="97" t="s">
        <v>434</v>
      </c>
      <c r="AF37" s="97" t="s">
        <v>437</v>
      </c>
      <c r="AG37" s="97" t="s">
        <v>376</v>
      </c>
      <c r="AH37" s="33">
        <v>2</v>
      </c>
      <c r="AI37" s="33">
        <v>3</v>
      </c>
      <c r="AJ37" s="34">
        <f aca="true" t="shared" si="29" ref="AJ37:AJ45">+AH37*AI37</f>
        <v>6</v>
      </c>
      <c r="AK37" s="34" t="str">
        <f aca="true" t="shared" si="30" ref="AK37:AK45">IF(AND(AJ37&gt;=0,AJ37&lt;=4),"BAJO",IF(AND(AJ37&gt;=6,AJ37&lt;=8),"MEDIO",IF(AND(AJ37&gt;=10,AJ37&lt;=20),"ALTO",IF(AND(AJ37&gt;=24,AJ37&lt;=40),"MUY ALTO"))))</f>
        <v>MEDIO</v>
      </c>
      <c r="AL37" s="33">
        <v>10</v>
      </c>
      <c r="AM37" s="37">
        <f aca="true" t="shared" si="31" ref="AM37:AM45">+AJ37*AL37</f>
        <v>60</v>
      </c>
      <c r="AN37" s="34" t="str">
        <f t="shared" si="26"/>
        <v>RIESGO MEJORABLE</v>
      </c>
      <c r="AO37" s="37" t="str">
        <f t="shared" si="24"/>
        <v>III</v>
      </c>
      <c r="AP37" s="98">
        <v>52</v>
      </c>
      <c r="AQ37" s="97" t="s">
        <v>441</v>
      </c>
      <c r="AR37" s="37" t="s">
        <v>379</v>
      </c>
      <c r="AS37" s="102" t="s">
        <v>376</v>
      </c>
      <c r="AT37" s="102" t="s">
        <v>376</v>
      </c>
      <c r="AU37" s="97" t="s">
        <v>438</v>
      </c>
      <c r="AV37" s="97" t="s">
        <v>439</v>
      </c>
      <c r="AW37" s="97" t="s">
        <v>376</v>
      </c>
      <c r="AX37" s="102" t="s">
        <v>388</v>
      </c>
      <c r="AY37" s="39"/>
      <c r="AZ37" s="39"/>
      <c r="BA37" s="38"/>
      <c r="BB37" s="38" t="s">
        <v>163</v>
      </c>
      <c r="BO37" s="43" t="s">
        <v>116</v>
      </c>
    </row>
    <row r="38" spans="1:67" ht="66.75" customHeight="1">
      <c r="A38" s="31"/>
      <c r="B38" s="146"/>
      <c r="C38" s="137"/>
      <c r="D38" s="134"/>
      <c r="E38" s="134"/>
      <c r="F38" s="33" t="s">
        <v>436</v>
      </c>
      <c r="G38" s="134"/>
      <c r="H38" s="33">
        <v>7</v>
      </c>
      <c r="I38" s="33">
        <v>45</v>
      </c>
      <c r="J38" s="33">
        <v>0</v>
      </c>
      <c r="K38" s="34">
        <v>52</v>
      </c>
      <c r="L38" s="103" t="s">
        <v>68</v>
      </c>
      <c r="M38" s="33" t="s">
        <v>88</v>
      </c>
      <c r="N38" s="95" t="s">
        <v>431</v>
      </c>
      <c r="O38" s="103" t="s">
        <v>68</v>
      </c>
      <c r="P38" s="123" t="s">
        <v>432</v>
      </c>
      <c r="Q38" s="104" t="s">
        <v>376</v>
      </c>
      <c r="R38" s="104" t="s">
        <v>376</v>
      </c>
      <c r="S38" s="97" t="s">
        <v>433</v>
      </c>
      <c r="T38" s="102">
        <v>2</v>
      </c>
      <c r="U38" s="102">
        <v>4</v>
      </c>
      <c r="V38" s="98">
        <f>+T38*U38</f>
        <v>8</v>
      </c>
      <c r="W38" s="34" t="str">
        <f t="shared" si="23"/>
        <v>MEDIO</v>
      </c>
      <c r="X38" s="102">
        <v>60</v>
      </c>
      <c r="Y38" s="98">
        <f t="shared" si="27"/>
        <v>480</v>
      </c>
      <c r="Z38" s="97" t="str">
        <f t="shared" si="25"/>
        <v>RIESGO NO ACEPTABLE O ACEPTABLE CON CONTROL ESPECIFICO</v>
      </c>
      <c r="AA38" s="97" t="str">
        <f t="shared" si="28"/>
        <v>II</v>
      </c>
      <c r="AB38" s="97">
        <v>52</v>
      </c>
      <c r="AC38" s="97" t="s">
        <v>376</v>
      </c>
      <c r="AD38" s="97" t="s">
        <v>376</v>
      </c>
      <c r="AE38" s="97" t="s">
        <v>434</v>
      </c>
      <c r="AF38" s="97" t="s">
        <v>435</v>
      </c>
      <c r="AG38" s="97" t="s">
        <v>376</v>
      </c>
      <c r="AH38" s="102">
        <v>2</v>
      </c>
      <c r="AI38" s="102">
        <v>3</v>
      </c>
      <c r="AJ38" s="98">
        <f t="shared" si="29"/>
        <v>6</v>
      </c>
      <c r="AK38" s="34" t="str">
        <f t="shared" si="30"/>
        <v>MEDIO</v>
      </c>
      <c r="AL38" s="102">
        <v>25</v>
      </c>
      <c r="AM38" s="98">
        <f t="shared" si="31"/>
        <v>150</v>
      </c>
      <c r="AN38" s="97" t="str">
        <f t="shared" si="26"/>
        <v>RIESGO NO ACEPTABLE O ACEPTABLE CON CONTROL ESPECIFICO</v>
      </c>
      <c r="AO38" s="98" t="str">
        <f t="shared" si="24"/>
        <v>II</v>
      </c>
      <c r="AP38" s="98">
        <v>52</v>
      </c>
      <c r="AQ38" s="98" t="s">
        <v>430</v>
      </c>
      <c r="AR38" s="98" t="s">
        <v>379</v>
      </c>
      <c r="AS38" s="102" t="s">
        <v>376</v>
      </c>
      <c r="AT38" s="102" t="s">
        <v>376</v>
      </c>
      <c r="AU38" s="97" t="s">
        <v>434</v>
      </c>
      <c r="AV38" s="97" t="s">
        <v>435</v>
      </c>
      <c r="AW38" s="97" t="s">
        <v>376</v>
      </c>
      <c r="AX38" s="102" t="s">
        <v>388</v>
      </c>
      <c r="AY38" s="102"/>
      <c r="AZ38" s="102"/>
      <c r="BA38" s="102"/>
      <c r="BB38" s="38" t="s">
        <v>163</v>
      </c>
      <c r="BO38" s="43" t="s">
        <v>117</v>
      </c>
    </row>
    <row r="39" spans="1:67" ht="54" customHeight="1">
      <c r="A39" s="31"/>
      <c r="B39" s="146"/>
      <c r="C39" s="138"/>
      <c r="D39" s="135"/>
      <c r="E39" s="135"/>
      <c r="F39" s="33" t="s">
        <v>436</v>
      </c>
      <c r="G39" s="135"/>
      <c r="H39" s="33">
        <v>7</v>
      </c>
      <c r="I39" s="33">
        <v>45</v>
      </c>
      <c r="J39" s="33">
        <v>0</v>
      </c>
      <c r="K39" s="34">
        <v>52</v>
      </c>
      <c r="L39" s="103" t="s">
        <v>68</v>
      </c>
      <c r="M39" s="33" t="s">
        <v>70</v>
      </c>
      <c r="N39" s="41" t="s">
        <v>417</v>
      </c>
      <c r="O39" s="103" t="s">
        <v>68</v>
      </c>
      <c r="P39" s="95" t="s">
        <v>418</v>
      </c>
      <c r="Q39" s="97" t="s">
        <v>376</v>
      </c>
      <c r="R39" s="33" t="s">
        <v>419</v>
      </c>
      <c r="S39" s="97" t="s">
        <v>420</v>
      </c>
      <c r="T39" s="33">
        <v>2</v>
      </c>
      <c r="U39" s="33">
        <v>2</v>
      </c>
      <c r="V39" s="98">
        <f>+T39*U39</f>
        <v>4</v>
      </c>
      <c r="W39" s="34" t="str">
        <f t="shared" si="23"/>
        <v>BAJO</v>
      </c>
      <c r="X39" s="33">
        <v>25</v>
      </c>
      <c r="Y39" s="97">
        <f t="shared" si="27"/>
        <v>100</v>
      </c>
      <c r="Z39" s="99" t="str">
        <f t="shared" si="25"/>
        <v>RIESGO MEJORABLE</v>
      </c>
      <c r="AA39" s="97" t="str">
        <f t="shared" si="28"/>
        <v>III</v>
      </c>
      <c r="AB39" s="97">
        <v>52</v>
      </c>
      <c r="AC39" s="97" t="s">
        <v>376</v>
      </c>
      <c r="AD39" s="97" t="s">
        <v>376</v>
      </c>
      <c r="AE39" s="97" t="s">
        <v>421</v>
      </c>
      <c r="AF39" s="97" t="s">
        <v>422</v>
      </c>
      <c r="AG39" s="97" t="s">
        <v>376</v>
      </c>
      <c r="AH39" s="33">
        <v>2</v>
      </c>
      <c r="AI39" s="33">
        <v>1</v>
      </c>
      <c r="AJ39" s="97">
        <f t="shared" si="29"/>
        <v>2</v>
      </c>
      <c r="AK39" s="34" t="str">
        <f t="shared" si="30"/>
        <v>BAJO</v>
      </c>
      <c r="AL39" s="33">
        <v>10</v>
      </c>
      <c r="AM39" s="98">
        <f t="shared" si="31"/>
        <v>20</v>
      </c>
      <c r="AN39" s="97" t="str">
        <f t="shared" si="26"/>
        <v>RIESGO ACEPTABLE</v>
      </c>
      <c r="AO39" s="98" t="str">
        <f>+IF(AND(AM39&gt;=0.1,AM39&lt;=31),"IV",IF(AND(AM39&gt;=40,AM39&lt;=120),"III",IF(AND(AM39&gt;=150,AM39&lt;=500),"II",IF(AND(AM39&gt;=600,AM39&lt;=4000),"I",IF(AND(AM39=0),"-")))))</f>
        <v>IV</v>
      </c>
      <c r="AP39" s="98">
        <v>52</v>
      </c>
      <c r="AQ39" s="33" t="s">
        <v>423</v>
      </c>
      <c r="AR39" s="98" t="s">
        <v>379</v>
      </c>
      <c r="AS39" s="97" t="s">
        <v>376</v>
      </c>
      <c r="AT39" s="97" t="s">
        <v>376</v>
      </c>
      <c r="AU39" s="97" t="s">
        <v>376</v>
      </c>
      <c r="AV39" s="121" t="s">
        <v>422</v>
      </c>
      <c r="AW39" s="97" t="s">
        <v>376</v>
      </c>
      <c r="AX39" s="93" t="s">
        <v>416</v>
      </c>
      <c r="AY39" s="101"/>
      <c r="AZ39" s="101"/>
      <c r="BA39" s="102"/>
      <c r="BB39" s="38" t="s">
        <v>163</v>
      </c>
      <c r="BO39" s="43" t="s">
        <v>118</v>
      </c>
    </row>
    <row r="40" spans="1:67" ht="64.5" customHeight="1">
      <c r="A40" s="31"/>
      <c r="B40" s="146"/>
      <c r="C40" s="139" t="s">
        <v>448</v>
      </c>
      <c r="D40" s="133" t="s">
        <v>367</v>
      </c>
      <c r="E40" s="133" t="s">
        <v>450</v>
      </c>
      <c r="F40" s="33" t="s">
        <v>368</v>
      </c>
      <c r="G40" s="133" t="s">
        <v>449</v>
      </c>
      <c r="H40" s="33">
        <v>20</v>
      </c>
      <c r="I40" s="33">
        <v>55</v>
      </c>
      <c r="J40" s="33">
        <v>0</v>
      </c>
      <c r="K40" s="34">
        <v>75</v>
      </c>
      <c r="L40" s="103" t="s">
        <v>75</v>
      </c>
      <c r="M40" s="33" t="s">
        <v>76</v>
      </c>
      <c r="N40" s="36" t="s">
        <v>371</v>
      </c>
      <c r="O40" s="96" t="s">
        <v>75</v>
      </c>
      <c r="P40" s="95" t="s">
        <v>372</v>
      </c>
      <c r="Q40" s="97" t="s">
        <v>373</v>
      </c>
      <c r="R40" s="97" t="s">
        <v>374</v>
      </c>
      <c r="S40" s="97" t="s">
        <v>375</v>
      </c>
      <c r="T40" s="33">
        <v>2</v>
      </c>
      <c r="U40" s="33">
        <v>4</v>
      </c>
      <c r="V40" s="98">
        <f>+T40*U40</f>
        <v>8</v>
      </c>
      <c r="W40" s="34" t="str">
        <f aca="true" t="shared" si="32" ref="W40:W48">IF(AND(V40&gt;=0,V40&lt;=4),"BAJO",IF(AND(V40&gt;=6,V40&lt;=8),"MEDIO",IF(AND(V40&gt;=10,V40&lt;=20),"ALTO",IF(AND(V40&gt;=24,V40&lt;=40),"MUY ALTO"))))</f>
        <v>MEDIO</v>
      </c>
      <c r="X40" s="33">
        <v>25</v>
      </c>
      <c r="Y40" s="97">
        <f t="shared" si="27"/>
        <v>200</v>
      </c>
      <c r="Z40" s="97" t="str">
        <f t="shared" si="25"/>
        <v>RIESGO NO ACEPTABLE O ACEPTABLE CON CONTROL ESPECIFICO</v>
      </c>
      <c r="AA40" s="97" t="str">
        <f t="shared" si="28"/>
        <v>II</v>
      </c>
      <c r="AB40" s="97">
        <v>75</v>
      </c>
      <c r="AC40" s="97" t="s">
        <v>376</v>
      </c>
      <c r="AD40" s="97" t="s">
        <v>376</v>
      </c>
      <c r="AE40" s="97" t="s">
        <v>376</v>
      </c>
      <c r="AF40" s="97" t="s">
        <v>377</v>
      </c>
      <c r="AG40" s="97" t="s">
        <v>376</v>
      </c>
      <c r="AH40" s="33">
        <v>2</v>
      </c>
      <c r="AI40" s="33">
        <v>2</v>
      </c>
      <c r="AJ40" s="97">
        <f t="shared" si="29"/>
        <v>4</v>
      </c>
      <c r="AK40" s="34" t="str">
        <f t="shared" si="30"/>
        <v>BAJO</v>
      </c>
      <c r="AL40" s="33">
        <v>10</v>
      </c>
      <c r="AM40" s="98">
        <f t="shared" si="31"/>
        <v>40</v>
      </c>
      <c r="AN40" s="99" t="str">
        <f t="shared" si="26"/>
        <v>RIESGO MEJORABLE</v>
      </c>
      <c r="AO40" s="98" t="str">
        <f>+IF(AND(AM40&gt;=0.1,AM40&lt;=31),"IV",IF(AND(AM40&gt;=40,AM40&lt;=120),"III",IF(AND(AM40&gt;=150,AM40&lt;=500),"II",IF(AND(AM40&gt;=600,AM40&lt;=4000),"I",IF(AND(AM40=0),"-")))))</f>
        <v>III</v>
      </c>
      <c r="AP40" s="98">
        <v>75</v>
      </c>
      <c r="AQ40" s="97" t="s">
        <v>378</v>
      </c>
      <c r="AR40" s="98" t="s">
        <v>379</v>
      </c>
      <c r="AS40" s="97" t="s">
        <v>376</v>
      </c>
      <c r="AT40" s="97" t="s">
        <v>376</v>
      </c>
      <c r="AU40" s="97" t="s">
        <v>376</v>
      </c>
      <c r="AV40" s="100" t="s">
        <v>380</v>
      </c>
      <c r="AW40" s="97" t="s">
        <v>376</v>
      </c>
      <c r="AX40" s="93" t="s">
        <v>381</v>
      </c>
      <c r="AY40" s="101"/>
      <c r="AZ40" s="101"/>
      <c r="BA40" s="102"/>
      <c r="BB40" s="38" t="s">
        <v>163</v>
      </c>
      <c r="BO40" s="43" t="s">
        <v>119</v>
      </c>
    </row>
    <row r="41" spans="1:67" ht="52.5" customHeight="1">
      <c r="A41" s="31"/>
      <c r="B41" s="146"/>
      <c r="C41" s="140"/>
      <c r="D41" s="134"/>
      <c r="E41" s="134"/>
      <c r="F41" s="33" t="s">
        <v>368</v>
      </c>
      <c r="G41" s="134"/>
      <c r="H41" s="33">
        <v>20</v>
      </c>
      <c r="I41" s="33">
        <v>55</v>
      </c>
      <c r="J41" s="33">
        <v>0</v>
      </c>
      <c r="K41" s="34">
        <v>75</v>
      </c>
      <c r="L41" s="103" t="s">
        <v>148</v>
      </c>
      <c r="M41" s="33" t="s">
        <v>55</v>
      </c>
      <c r="N41" s="95" t="s">
        <v>389</v>
      </c>
      <c r="O41" s="103" t="s">
        <v>148</v>
      </c>
      <c r="P41" s="95" t="s">
        <v>382</v>
      </c>
      <c r="Q41" s="97" t="s">
        <v>376</v>
      </c>
      <c r="R41" s="97" t="s">
        <v>376</v>
      </c>
      <c r="S41" s="97" t="s">
        <v>383</v>
      </c>
      <c r="T41" s="33">
        <v>2</v>
      </c>
      <c r="U41" s="33">
        <v>4</v>
      </c>
      <c r="V41" s="97">
        <v>8</v>
      </c>
      <c r="W41" s="34" t="str">
        <f t="shared" si="32"/>
        <v>MEDIO</v>
      </c>
      <c r="X41" s="33">
        <v>25</v>
      </c>
      <c r="Y41" s="97">
        <f t="shared" si="27"/>
        <v>200</v>
      </c>
      <c r="Z41" s="97" t="str">
        <f t="shared" si="25"/>
        <v>RIESGO NO ACEPTABLE O ACEPTABLE CON CONTROL ESPECIFICO</v>
      </c>
      <c r="AA41" s="104" t="str">
        <f t="shared" si="28"/>
        <v>II</v>
      </c>
      <c r="AB41" s="97">
        <v>75</v>
      </c>
      <c r="AC41" s="104" t="s">
        <v>376</v>
      </c>
      <c r="AD41" s="105" t="s">
        <v>376</v>
      </c>
      <c r="AE41" s="105" t="s">
        <v>376</v>
      </c>
      <c r="AF41" s="97" t="s">
        <v>384</v>
      </c>
      <c r="AG41" s="97" t="s">
        <v>376</v>
      </c>
      <c r="AH41" s="33">
        <v>2</v>
      </c>
      <c r="AI41" s="33">
        <v>3</v>
      </c>
      <c r="AJ41" s="104">
        <f t="shared" si="29"/>
        <v>6</v>
      </c>
      <c r="AK41" s="34" t="str">
        <f t="shared" si="30"/>
        <v>MEDIO</v>
      </c>
      <c r="AL41" s="33">
        <v>10</v>
      </c>
      <c r="AM41" s="106">
        <f t="shared" si="31"/>
        <v>60</v>
      </c>
      <c r="AN41" s="107" t="str">
        <f t="shared" si="26"/>
        <v>RIESGO MEJORABLE</v>
      </c>
      <c r="AO41" s="106" t="str">
        <f aca="true" t="shared" si="33" ref="AO41:AO47">+IF(AND(AM41&gt;=0.1,AM41&lt;=31),"IV",IF(AND(AM41&gt;=40,AM41&lt;=120),"III",IF(AND(AM41&gt;=150,AM41&lt;=500),"II",IF(AND(AM41&gt;=600,AM41&lt;=4000),"I",IF(AND(AM41=0),"-")))))</f>
        <v>III</v>
      </c>
      <c r="AP41" s="98">
        <v>75</v>
      </c>
      <c r="AQ41" s="98" t="s">
        <v>385</v>
      </c>
      <c r="AR41" s="98" t="s">
        <v>379</v>
      </c>
      <c r="AS41" s="102" t="s">
        <v>376</v>
      </c>
      <c r="AT41" s="102" t="s">
        <v>376</v>
      </c>
      <c r="AU41" s="97" t="s">
        <v>386</v>
      </c>
      <c r="AV41" s="108" t="s">
        <v>387</v>
      </c>
      <c r="AW41" s="97" t="s">
        <v>376</v>
      </c>
      <c r="AX41" s="102" t="s">
        <v>388</v>
      </c>
      <c r="AY41" s="101"/>
      <c r="AZ41" s="101"/>
      <c r="BA41" s="102"/>
      <c r="BB41" s="38" t="s">
        <v>163</v>
      </c>
      <c r="BO41" s="43" t="s">
        <v>120</v>
      </c>
    </row>
    <row r="42" spans="1:67" ht="42" customHeight="1">
      <c r="A42" s="31"/>
      <c r="B42" s="146"/>
      <c r="C42" s="140"/>
      <c r="D42" s="134"/>
      <c r="E42" s="134"/>
      <c r="F42" s="33" t="s">
        <v>368</v>
      </c>
      <c r="G42" s="134"/>
      <c r="H42" s="33">
        <v>20</v>
      </c>
      <c r="I42" s="33">
        <v>55</v>
      </c>
      <c r="J42" s="33">
        <v>0</v>
      </c>
      <c r="K42" s="34">
        <v>75</v>
      </c>
      <c r="L42" s="103" t="s">
        <v>49</v>
      </c>
      <c r="M42" s="33" t="s">
        <v>124</v>
      </c>
      <c r="N42" s="41" t="s">
        <v>390</v>
      </c>
      <c r="O42" s="103" t="s">
        <v>49</v>
      </c>
      <c r="P42" s="41" t="s">
        <v>391</v>
      </c>
      <c r="Q42" s="41" t="s">
        <v>392</v>
      </c>
      <c r="R42" s="41" t="s">
        <v>393</v>
      </c>
      <c r="S42" s="41" t="s">
        <v>394</v>
      </c>
      <c r="T42" s="33">
        <v>2</v>
      </c>
      <c r="U42" s="33">
        <v>4</v>
      </c>
      <c r="V42" s="98">
        <f>+T42*U42</f>
        <v>8</v>
      </c>
      <c r="W42" s="34" t="str">
        <f t="shared" si="32"/>
        <v>MEDIO</v>
      </c>
      <c r="X42" s="33">
        <v>25</v>
      </c>
      <c r="Y42" s="97">
        <f t="shared" si="27"/>
        <v>200</v>
      </c>
      <c r="Z42" s="117" t="s">
        <v>395</v>
      </c>
      <c r="AA42" s="97" t="str">
        <f t="shared" si="28"/>
        <v>II</v>
      </c>
      <c r="AB42" s="97">
        <v>75</v>
      </c>
      <c r="AC42" s="97" t="s">
        <v>376</v>
      </c>
      <c r="AD42" s="97" t="s">
        <v>376</v>
      </c>
      <c r="AE42" s="118" t="s">
        <v>396</v>
      </c>
      <c r="AF42" s="118" t="s">
        <v>397</v>
      </c>
      <c r="AG42" s="41" t="s">
        <v>398</v>
      </c>
      <c r="AH42" s="33">
        <v>2</v>
      </c>
      <c r="AI42" s="33">
        <v>3</v>
      </c>
      <c r="AJ42" s="97">
        <f t="shared" si="29"/>
        <v>6</v>
      </c>
      <c r="AK42" s="34" t="str">
        <f t="shared" si="30"/>
        <v>MEDIO</v>
      </c>
      <c r="AL42" s="33">
        <v>10</v>
      </c>
      <c r="AM42" s="98">
        <f t="shared" si="31"/>
        <v>60</v>
      </c>
      <c r="AN42" s="107" t="s">
        <v>399</v>
      </c>
      <c r="AO42" s="98" t="str">
        <f t="shared" si="33"/>
        <v>III</v>
      </c>
      <c r="AP42" s="98">
        <v>75</v>
      </c>
      <c r="AQ42" s="98" t="s">
        <v>400</v>
      </c>
      <c r="AR42" s="98" t="s">
        <v>379</v>
      </c>
      <c r="AS42" s="120" t="s">
        <v>376</v>
      </c>
      <c r="AT42" s="120" t="s">
        <v>376</v>
      </c>
      <c r="AU42" s="97" t="s">
        <v>376</v>
      </c>
      <c r="AV42" s="118" t="s">
        <v>397</v>
      </c>
      <c r="AW42" s="33" t="s">
        <v>401</v>
      </c>
      <c r="AX42" s="102" t="s">
        <v>388</v>
      </c>
      <c r="AY42" s="119"/>
      <c r="AZ42" s="119"/>
      <c r="BA42" s="118"/>
      <c r="BB42" s="38" t="s">
        <v>163</v>
      </c>
      <c r="BO42" s="43" t="s">
        <v>121</v>
      </c>
    </row>
    <row r="43" spans="1:67" ht="39" customHeight="1">
      <c r="A43" s="31"/>
      <c r="B43" s="146"/>
      <c r="C43" s="140"/>
      <c r="D43" s="134"/>
      <c r="E43" s="134"/>
      <c r="F43" s="33" t="s">
        <v>368</v>
      </c>
      <c r="G43" s="134"/>
      <c r="H43" s="33">
        <v>20</v>
      </c>
      <c r="I43" s="33">
        <v>55</v>
      </c>
      <c r="J43" s="33">
        <v>0</v>
      </c>
      <c r="K43" s="34">
        <v>75</v>
      </c>
      <c r="L43" s="103" t="s">
        <v>41</v>
      </c>
      <c r="M43" s="33" t="s">
        <v>131</v>
      </c>
      <c r="N43" s="36" t="s">
        <v>402</v>
      </c>
      <c r="O43" s="103" t="s">
        <v>41</v>
      </c>
      <c r="P43" s="95" t="s">
        <v>403</v>
      </c>
      <c r="Q43" s="97" t="s">
        <v>376</v>
      </c>
      <c r="R43" s="97" t="s">
        <v>376</v>
      </c>
      <c r="S43" s="97" t="s">
        <v>404</v>
      </c>
      <c r="T43" s="33">
        <v>2</v>
      </c>
      <c r="U43" s="33">
        <v>3</v>
      </c>
      <c r="V43" s="98">
        <f>+T43*U43</f>
        <v>6</v>
      </c>
      <c r="W43" s="34" t="str">
        <f t="shared" si="32"/>
        <v>MEDIO</v>
      </c>
      <c r="X43" s="33">
        <v>10</v>
      </c>
      <c r="Y43" s="97">
        <f t="shared" si="27"/>
        <v>60</v>
      </c>
      <c r="Z43" s="99" t="str">
        <f aca="true" t="shared" si="34" ref="Z43:Z50">IF(AND(Y43&gt;=1,Y43&lt;=30),"RIESGO ACEPTABLE",IF(AND(Y43&gt;=40,Y43&lt;=120),"RIESGO MEJORABLE",IF(AND(Y43&gt;=150,Y43&lt;=500),"RIESGO NO ACEPTABLE O ACEPTABLE CON CONTROL ESPECIFICO",IF(AND(Y43&gt;=600,Y43&lt;=4000),"RIESGO NO ACEPTABLE",IF(AND(Y43=0),"-")))))</f>
        <v>RIESGO MEJORABLE</v>
      </c>
      <c r="AA43" s="97" t="str">
        <f t="shared" si="28"/>
        <v>III</v>
      </c>
      <c r="AB43" s="97">
        <v>75</v>
      </c>
      <c r="AC43" s="104" t="s">
        <v>376</v>
      </c>
      <c r="AD43" s="105" t="s">
        <v>376</v>
      </c>
      <c r="AE43" s="105" t="s">
        <v>376</v>
      </c>
      <c r="AF43" s="97" t="s">
        <v>405</v>
      </c>
      <c r="AG43" s="97" t="s">
        <v>406</v>
      </c>
      <c r="AH43" s="33">
        <v>2</v>
      </c>
      <c r="AI43" s="33">
        <v>2</v>
      </c>
      <c r="AJ43" s="97">
        <f t="shared" si="29"/>
        <v>4</v>
      </c>
      <c r="AK43" s="34" t="str">
        <f t="shared" si="30"/>
        <v>BAJO</v>
      </c>
      <c r="AL43" s="33">
        <v>10</v>
      </c>
      <c r="AM43" s="98">
        <f t="shared" si="31"/>
        <v>40</v>
      </c>
      <c r="AN43" s="107" t="str">
        <f aca="true" t="shared" si="35" ref="AN43:AN50">IF(AND(AM43&gt;=1,AM43&lt;=30),"RIESGO ACEPTABLE",IF(AND(AM43&gt;=40,AM43&lt;=120),"RIESGO MEJORABLE",IF(AND(AM43&gt;=150,AM43&lt;=500),"RIESGO NO ACEPTABLE O ACEPTABLE CON CONTROL ESPECIFICO",IF(AND(AM43&gt;=600,AM43&lt;=4000),"RIESGO NO ACEPTABLE",IF(AND(AM43=0),"-")))))</f>
        <v>RIESGO MEJORABLE</v>
      </c>
      <c r="AO43" s="98" t="str">
        <f t="shared" si="33"/>
        <v>III</v>
      </c>
      <c r="AP43" s="98">
        <v>75</v>
      </c>
      <c r="AQ43" s="97" t="s">
        <v>407</v>
      </c>
      <c r="AR43" s="98" t="s">
        <v>379</v>
      </c>
      <c r="AS43" s="102" t="s">
        <v>376</v>
      </c>
      <c r="AT43" s="102" t="s">
        <v>376</v>
      </c>
      <c r="AU43" s="102" t="s">
        <v>376</v>
      </c>
      <c r="AV43" s="121" t="s">
        <v>405</v>
      </c>
      <c r="AW43" s="97" t="s">
        <v>406</v>
      </c>
      <c r="AX43" s="102" t="s">
        <v>388</v>
      </c>
      <c r="AY43" s="101"/>
      <c r="AZ43" s="101"/>
      <c r="BA43" s="102"/>
      <c r="BB43" s="38" t="s">
        <v>163</v>
      </c>
      <c r="BO43" s="43" t="s">
        <v>140</v>
      </c>
    </row>
    <row r="44" spans="1:67" ht="90">
      <c r="A44" s="31"/>
      <c r="B44" s="146"/>
      <c r="C44" s="140"/>
      <c r="D44" s="134"/>
      <c r="E44" s="134"/>
      <c r="F44" s="33" t="s">
        <v>368</v>
      </c>
      <c r="G44" s="134"/>
      <c r="H44" s="33">
        <v>20</v>
      </c>
      <c r="I44" s="33">
        <v>55</v>
      </c>
      <c r="J44" s="33">
        <v>0</v>
      </c>
      <c r="K44" s="34">
        <v>75</v>
      </c>
      <c r="L44" s="103" t="s">
        <v>62</v>
      </c>
      <c r="M44" s="33" t="s">
        <v>64</v>
      </c>
      <c r="N44" s="36" t="s">
        <v>408</v>
      </c>
      <c r="O44" s="103" t="s">
        <v>62</v>
      </c>
      <c r="P44" s="95" t="s">
        <v>409</v>
      </c>
      <c r="Q44" s="97" t="s">
        <v>410</v>
      </c>
      <c r="R44" s="97" t="s">
        <v>411</v>
      </c>
      <c r="S44" s="97" t="s">
        <v>412</v>
      </c>
      <c r="T44" s="33">
        <v>2</v>
      </c>
      <c r="U44" s="33">
        <v>4</v>
      </c>
      <c r="V44" s="97">
        <v>8</v>
      </c>
      <c r="W44" s="34" t="str">
        <f t="shared" si="32"/>
        <v>MEDIO</v>
      </c>
      <c r="X44" s="33">
        <v>10</v>
      </c>
      <c r="Y44" s="97">
        <f t="shared" si="27"/>
        <v>80</v>
      </c>
      <c r="Z44" s="99" t="str">
        <f t="shared" si="34"/>
        <v>RIESGO MEJORABLE</v>
      </c>
      <c r="AA44" s="97" t="str">
        <f t="shared" si="28"/>
        <v>III</v>
      </c>
      <c r="AB44" s="97">
        <v>75</v>
      </c>
      <c r="AC44" s="104" t="s">
        <v>376</v>
      </c>
      <c r="AD44" s="105" t="s">
        <v>376</v>
      </c>
      <c r="AE44" s="97" t="s">
        <v>413</v>
      </c>
      <c r="AF44" s="97" t="s">
        <v>414</v>
      </c>
      <c r="AG44" s="97" t="s">
        <v>376</v>
      </c>
      <c r="AH44" s="33">
        <v>2</v>
      </c>
      <c r="AI44" s="33">
        <v>3</v>
      </c>
      <c r="AJ44" s="104">
        <f t="shared" si="29"/>
        <v>6</v>
      </c>
      <c r="AK44" s="34" t="str">
        <f t="shared" si="30"/>
        <v>MEDIO</v>
      </c>
      <c r="AL44" s="33">
        <v>10</v>
      </c>
      <c r="AM44" s="106">
        <f t="shared" si="31"/>
        <v>60</v>
      </c>
      <c r="AN44" s="107" t="str">
        <f t="shared" si="35"/>
        <v>RIESGO MEJORABLE</v>
      </c>
      <c r="AO44" s="106" t="str">
        <f t="shared" si="33"/>
        <v>III</v>
      </c>
      <c r="AP44" s="98">
        <v>75</v>
      </c>
      <c r="AQ44" s="97" t="s">
        <v>415</v>
      </c>
      <c r="AR44" s="98" t="s">
        <v>379</v>
      </c>
      <c r="AS44" s="102" t="s">
        <v>376</v>
      </c>
      <c r="AT44" s="102" t="s">
        <v>376</v>
      </c>
      <c r="AU44" s="97" t="s">
        <v>413</v>
      </c>
      <c r="AV44" s="121" t="s">
        <v>414</v>
      </c>
      <c r="AW44" s="97" t="s">
        <v>376</v>
      </c>
      <c r="AX44" s="102" t="s">
        <v>416</v>
      </c>
      <c r="AY44" s="101"/>
      <c r="AZ44" s="101"/>
      <c r="BA44" s="102"/>
      <c r="BB44" s="38" t="s">
        <v>163</v>
      </c>
      <c r="BO44" s="27" t="s">
        <v>149</v>
      </c>
    </row>
    <row r="45" spans="1:67" ht="90">
      <c r="A45" s="31"/>
      <c r="B45" s="146"/>
      <c r="C45" s="140"/>
      <c r="D45" s="134"/>
      <c r="E45" s="134"/>
      <c r="F45" s="33" t="s">
        <v>436</v>
      </c>
      <c r="G45" s="134"/>
      <c r="H45" s="33">
        <v>20</v>
      </c>
      <c r="I45" s="33">
        <v>55</v>
      </c>
      <c r="J45" s="33">
        <v>0</v>
      </c>
      <c r="K45" s="34">
        <v>75</v>
      </c>
      <c r="L45" s="103" t="s">
        <v>73</v>
      </c>
      <c r="M45" s="33" t="s">
        <v>92</v>
      </c>
      <c r="N45" s="95" t="s">
        <v>92</v>
      </c>
      <c r="O45" s="103" t="s">
        <v>73</v>
      </c>
      <c r="P45" s="95" t="s">
        <v>424</v>
      </c>
      <c r="Q45" s="97" t="s">
        <v>425</v>
      </c>
      <c r="R45" s="97" t="s">
        <v>426</v>
      </c>
      <c r="S45" s="97" t="s">
        <v>427</v>
      </c>
      <c r="T45" s="33">
        <v>2</v>
      </c>
      <c r="U45" s="33">
        <v>1</v>
      </c>
      <c r="V45" s="98">
        <f>+T45*U45</f>
        <v>2</v>
      </c>
      <c r="W45" s="34" t="str">
        <f t="shared" si="32"/>
        <v>BAJO</v>
      </c>
      <c r="X45" s="33">
        <v>10</v>
      </c>
      <c r="Y45" s="97">
        <f t="shared" si="27"/>
        <v>20</v>
      </c>
      <c r="Z45" s="122" t="str">
        <f t="shared" si="34"/>
        <v>RIESGO ACEPTABLE</v>
      </c>
      <c r="AA45" s="97" t="str">
        <f t="shared" si="28"/>
        <v>IV</v>
      </c>
      <c r="AB45" s="97">
        <v>75</v>
      </c>
      <c r="AC45" s="97" t="s">
        <v>376</v>
      </c>
      <c r="AD45" s="97" t="s">
        <v>376</v>
      </c>
      <c r="AE45" s="97" t="s">
        <v>428</v>
      </c>
      <c r="AF45" s="97" t="s">
        <v>429</v>
      </c>
      <c r="AG45" s="97" t="s">
        <v>376</v>
      </c>
      <c r="AH45" s="33">
        <v>2</v>
      </c>
      <c r="AI45" s="33">
        <v>1</v>
      </c>
      <c r="AJ45" s="97">
        <f t="shared" si="29"/>
        <v>2</v>
      </c>
      <c r="AK45" s="34" t="str">
        <f t="shared" si="30"/>
        <v>BAJO</v>
      </c>
      <c r="AL45" s="33">
        <v>10</v>
      </c>
      <c r="AM45" s="98">
        <f t="shared" si="31"/>
        <v>20</v>
      </c>
      <c r="AN45" s="97" t="str">
        <f t="shared" si="35"/>
        <v>RIESGO ACEPTABLE</v>
      </c>
      <c r="AO45" s="98" t="str">
        <f t="shared" si="33"/>
        <v>IV</v>
      </c>
      <c r="AP45" s="98">
        <v>75</v>
      </c>
      <c r="AQ45" s="98" t="s">
        <v>430</v>
      </c>
      <c r="AR45" s="98" t="s">
        <v>379</v>
      </c>
      <c r="AS45" s="102" t="s">
        <v>376</v>
      </c>
      <c r="AT45" s="102" t="s">
        <v>376</v>
      </c>
      <c r="AU45" s="97" t="s">
        <v>428</v>
      </c>
      <c r="AV45" s="121" t="s">
        <v>429</v>
      </c>
      <c r="AW45" s="97" t="s">
        <v>376</v>
      </c>
      <c r="AX45" s="102" t="s">
        <v>388</v>
      </c>
      <c r="AY45" s="101"/>
      <c r="AZ45" s="101"/>
      <c r="BA45" s="102"/>
      <c r="BB45" s="38" t="s">
        <v>163</v>
      </c>
      <c r="BO45" s="27" t="s">
        <v>150</v>
      </c>
    </row>
    <row r="46" spans="1:67" ht="66.75" customHeight="1">
      <c r="A46" s="31"/>
      <c r="B46" s="146"/>
      <c r="C46" s="140"/>
      <c r="D46" s="134"/>
      <c r="E46" s="134"/>
      <c r="F46" s="33" t="s">
        <v>368</v>
      </c>
      <c r="G46" s="134"/>
      <c r="H46" s="33">
        <v>20</v>
      </c>
      <c r="I46" s="33">
        <v>55</v>
      </c>
      <c r="J46" s="33">
        <v>0</v>
      </c>
      <c r="K46" s="34">
        <v>75</v>
      </c>
      <c r="L46" s="103" t="s">
        <v>148</v>
      </c>
      <c r="M46" s="33" t="s">
        <v>336</v>
      </c>
      <c r="N46" s="95" t="s">
        <v>336</v>
      </c>
      <c r="O46" s="103" t="s">
        <v>148</v>
      </c>
      <c r="P46" s="33" t="s">
        <v>440</v>
      </c>
      <c r="Q46" s="97" t="s">
        <v>376</v>
      </c>
      <c r="R46" s="97" t="s">
        <v>376</v>
      </c>
      <c r="S46" s="97" t="s">
        <v>437</v>
      </c>
      <c r="T46" s="33">
        <v>2</v>
      </c>
      <c r="U46" s="33">
        <v>4</v>
      </c>
      <c r="V46" s="37">
        <f>+T46*U46</f>
        <v>8</v>
      </c>
      <c r="W46" s="34" t="str">
        <f t="shared" si="32"/>
        <v>MEDIO</v>
      </c>
      <c r="X46" s="33">
        <v>60</v>
      </c>
      <c r="Y46" s="34">
        <f aca="true" t="shared" si="36" ref="Y46:Y54">+V46*X46</f>
        <v>480</v>
      </c>
      <c r="Z46" s="34" t="str">
        <f t="shared" si="34"/>
        <v>RIESGO NO ACEPTABLE O ACEPTABLE CON CONTROL ESPECIFICO</v>
      </c>
      <c r="AA46" s="34" t="str">
        <f aca="true" t="shared" si="37" ref="AA46:AA54">+IF(AND(Y46&gt;=0.1,Y46&lt;=31),"IV",IF(AND(Y46&gt;=40,Y46&lt;=120),"III",IF(AND(Y46&gt;=150,Y46&lt;=500),"II",IF(AND(Y46&gt;=600,Y46&lt;=4000),"I",IF(AND(Y46=0),"-")))))</f>
        <v>II</v>
      </c>
      <c r="AB46" s="97">
        <v>75</v>
      </c>
      <c r="AC46" s="97" t="s">
        <v>376</v>
      </c>
      <c r="AD46" s="97" t="s">
        <v>376</v>
      </c>
      <c r="AE46" s="97" t="s">
        <v>434</v>
      </c>
      <c r="AF46" s="97" t="s">
        <v>437</v>
      </c>
      <c r="AG46" s="97" t="s">
        <v>376</v>
      </c>
      <c r="AH46" s="33">
        <v>2</v>
      </c>
      <c r="AI46" s="33">
        <v>3</v>
      </c>
      <c r="AJ46" s="34">
        <f aca="true" t="shared" si="38" ref="AJ46:AJ54">+AH46*AI46</f>
        <v>6</v>
      </c>
      <c r="AK46" s="34" t="str">
        <f aca="true" t="shared" si="39" ref="AK46:AK53">IF(AND(AJ46&gt;=0,AJ46&lt;=4),"BAJO",IF(AND(AJ46&gt;=6,AJ46&lt;=8),"MEDIO",IF(AND(AJ46&gt;=10,AJ46&lt;=20),"ALTO",IF(AND(AJ46&gt;=24,AJ46&lt;=40),"MUY ALTO"))))</f>
        <v>MEDIO</v>
      </c>
      <c r="AL46" s="33">
        <v>10</v>
      </c>
      <c r="AM46" s="37">
        <f aca="true" t="shared" si="40" ref="AM46:AM54">+AJ46*AL46</f>
        <v>60</v>
      </c>
      <c r="AN46" s="34" t="str">
        <f t="shared" si="35"/>
        <v>RIESGO MEJORABLE</v>
      </c>
      <c r="AO46" s="37" t="str">
        <f t="shared" si="33"/>
        <v>III</v>
      </c>
      <c r="AP46" s="98">
        <v>75</v>
      </c>
      <c r="AQ46" s="97" t="s">
        <v>441</v>
      </c>
      <c r="AR46" s="37" t="s">
        <v>379</v>
      </c>
      <c r="AS46" s="102" t="s">
        <v>376</v>
      </c>
      <c r="AT46" s="102" t="s">
        <v>376</v>
      </c>
      <c r="AU46" s="97" t="s">
        <v>438</v>
      </c>
      <c r="AV46" s="97" t="s">
        <v>439</v>
      </c>
      <c r="AW46" s="97" t="s">
        <v>376</v>
      </c>
      <c r="AX46" s="102" t="s">
        <v>388</v>
      </c>
      <c r="AY46" s="39"/>
      <c r="AZ46" s="39"/>
      <c r="BA46" s="38"/>
      <c r="BB46" s="38" t="s">
        <v>163</v>
      </c>
      <c r="BO46" s="27" t="s">
        <v>124</v>
      </c>
    </row>
    <row r="47" spans="1:67" ht="53.25" customHeight="1">
      <c r="A47" s="31"/>
      <c r="B47" s="146"/>
      <c r="C47" s="140"/>
      <c r="D47" s="134"/>
      <c r="E47" s="134"/>
      <c r="F47" s="33" t="s">
        <v>436</v>
      </c>
      <c r="G47" s="134"/>
      <c r="H47" s="33">
        <v>20</v>
      </c>
      <c r="I47" s="33">
        <v>55</v>
      </c>
      <c r="J47" s="33">
        <v>0</v>
      </c>
      <c r="K47" s="34">
        <v>75</v>
      </c>
      <c r="L47" s="103" t="s">
        <v>68</v>
      </c>
      <c r="M47" s="33" t="s">
        <v>88</v>
      </c>
      <c r="N47" s="95" t="s">
        <v>431</v>
      </c>
      <c r="O47" s="103" t="s">
        <v>68</v>
      </c>
      <c r="P47" s="123" t="s">
        <v>432</v>
      </c>
      <c r="Q47" s="104" t="s">
        <v>376</v>
      </c>
      <c r="R47" s="104" t="s">
        <v>376</v>
      </c>
      <c r="S47" s="97" t="s">
        <v>433</v>
      </c>
      <c r="T47" s="102">
        <v>2</v>
      </c>
      <c r="U47" s="102">
        <v>4</v>
      </c>
      <c r="V47" s="98">
        <f>+T47*U47</f>
        <v>8</v>
      </c>
      <c r="W47" s="34" t="str">
        <f t="shared" si="32"/>
        <v>MEDIO</v>
      </c>
      <c r="X47" s="102">
        <v>60</v>
      </c>
      <c r="Y47" s="98">
        <f t="shared" si="36"/>
        <v>480</v>
      </c>
      <c r="Z47" s="97" t="str">
        <f t="shared" si="34"/>
        <v>RIESGO NO ACEPTABLE O ACEPTABLE CON CONTROL ESPECIFICO</v>
      </c>
      <c r="AA47" s="97" t="str">
        <f t="shared" si="37"/>
        <v>II</v>
      </c>
      <c r="AB47" s="97">
        <v>75</v>
      </c>
      <c r="AC47" s="97" t="s">
        <v>376</v>
      </c>
      <c r="AD47" s="97" t="s">
        <v>376</v>
      </c>
      <c r="AE47" s="97" t="s">
        <v>434</v>
      </c>
      <c r="AF47" s="97" t="s">
        <v>435</v>
      </c>
      <c r="AG47" s="97" t="s">
        <v>376</v>
      </c>
      <c r="AH47" s="102">
        <v>2</v>
      </c>
      <c r="AI47" s="102">
        <v>3</v>
      </c>
      <c r="AJ47" s="98">
        <f t="shared" si="38"/>
        <v>6</v>
      </c>
      <c r="AK47" s="34" t="str">
        <f t="shared" si="39"/>
        <v>MEDIO</v>
      </c>
      <c r="AL47" s="102">
        <v>25</v>
      </c>
      <c r="AM47" s="98">
        <f t="shared" si="40"/>
        <v>150</v>
      </c>
      <c r="AN47" s="97" t="str">
        <f t="shared" si="35"/>
        <v>RIESGO NO ACEPTABLE O ACEPTABLE CON CONTROL ESPECIFICO</v>
      </c>
      <c r="AO47" s="98" t="str">
        <f t="shared" si="33"/>
        <v>II</v>
      </c>
      <c r="AP47" s="98">
        <v>75</v>
      </c>
      <c r="AQ47" s="98" t="s">
        <v>430</v>
      </c>
      <c r="AR47" s="98" t="s">
        <v>379</v>
      </c>
      <c r="AS47" s="102" t="s">
        <v>376</v>
      </c>
      <c r="AT47" s="102" t="s">
        <v>376</v>
      </c>
      <c r="AU47" s="97" t="s">
        <v>434</v>
      </c>
      <c r="AV47" s="97" t="s">
        <v>435</v>
      </c>
      <c r="AW47" s="97" t="s">
        <v>376</v>
      </c>
      <c r="AX47" s="102" t="s">
        <v>388</v>
      </c>
      <c r="AY47" s="102"/>
      <c r="AZ47" s="102"/>
      <c r="BA47" s="102"/>
      <c r="BB47" s="38" t="s">
        <v>163</v>
      </c>
      <c r="BO47" s="27" t="s">
        <v>125</v>
      </c>
    </row>
    <row r="48" spans="1:67" ht="48.75" customHeight="1">
      <c r="A48" s="31"/>
      <c r="B48" s="146"/>
      <c r="C48" s="141"/>
      <c r="D48" s="135"/>
      <c r="E48" s="135"/>
      <c r="F48" s="33" t="s">
        <v>436</v>
      </c>
      <c r="G48" s="135"/>
      <c r="H48" s="33">
        <v>20</v>
      </c>
      <c r="I48" s="33">
        <v>55</v>
      </c>
      <c r="J48" s="33">
        <v>0</v>
      </c>
      <c r="K48" s="34">
        <v>75</v>
      </c>
      <c r="L48" s="103" t="s">
        <v>68</v>
      </c>
      <c r="M48" s="33" t="s">
        <v>70</v>
      </c>
      <c r="N48" s="41" t="s">
        <v>417</v>
      </c>
      <c r="O48" s="103" t="s">
        <v>68</v>
      </c>
      <c r="P48" s="95" t="s">
        <v>418</v>
      </c>
      <c r="Q48" s="97" t="s">
        <v>376</v>
      </c>
      <c r="R48" s="33" t="s">
        <v>419</v>
      </c>
      <c r="S48" s="97" t="s">
        <v>420</v>
      </c>
      <c r="T48" s="33">
        <v>2</v>
      </c>
      <c r="U48" s="33">
        <v>2</v>
      </c>
      <c r="V48" s="98">
        <f>+T48*U48</f>
        <v>4</v>
      </c>
      <c r="W48" s="34" t="str">
        <f t="shared" si="32"/>
        <v>BAJO</v>
      </c>
      <c r="X48" s="33">
        <v>25</v>
      </c>
      <c r="Y48" s="97">
        <f t="shared" si="36"/>
        <v>100</v>
      </c>
      <c r="Z48" s="99" t="str">
        <f t="shared" si="34"/>
        <v>RIESGO MEJORABLE</v>
      </c>
      <c r="AA48" s="97" t="str">
        <f t="shared" si="37"/>
        <v>III</v>
      </c>
      <c r="AB48" s="97">
        <v>75</v>
      </c>
      <c r="AC48" s="97" t="s">
        <v>376</v>
      </c>
      <c r="AD48" s="97" t="s">
        <v>376</v>
      </c>
      <c r="AE48" s="97" t="s">
        <v>421</v>
      </c>
      <c r="AF48" s="97" t="s">
        <v>422</v>
      </c>
      <c r="AG48" s="97" t="s">
        <v>376</v>
      </c>
      <c r="AH48" s="33">
        <v>2</v>
      </c>
      <c r="AI48" s="33">
        <v>1</v>
      </c>
      <c r="AJ48" s="97">
        <f t="shared" si="38"/>
        <v>2</v>
      </c>
      <c r="AK48" s="34" t="str">
        <f t="shared" si="39"/>
        <v>BAJO</v>
      </c>
      <c r="AL48" s="33">
        <v>10</v>
      </c>
      <c r="AM48" s="98">
        <f t="shared" si="40"/>
        <v>20</v>
      </c>
      <c r="AN48" s="97" t="str">
        <f t="shared" si="35"/>
        <v>RIESGO ACEPTABLE</v>
      </c>
      <c r="AO48" s="98" t="str">
        <f>+IF(AND(AM48&gt;=0.1,AM48&lt;=31),"IV",IF(AND(AM48&gt;=40,AM48&lt;=120),"III",IF(AND(AM48&gt;=150,AM48&lt;=500),"II",IF(AND(AM48&gt;=600,AM48&lt;=4000),"I",IF(AND(AM48=0),"-")))))</f>
        <v>IV</v>
      </c>
      <c r="AP48" s="98">
        <v>75</v>
      </c>
      <c r="AQ48" s="33" t="s">
        <v>423</v>
      </c>
      <c r="AR48" s="98" t="s">
        <v>379</v>
      </c>
      <c r="AS48" s="97" t="s">
        <v>376</v>
      </c>
      <c r="AT48" s="97" t="s">
        <v>376</v>
      </c>
      <c r="AU48" s="97" t="s">
        <v>376</v>
      </c>
      <c r="AV48" s="121" t="s">
        <v>422</v>
      </c>
      <c r="AW48" s="97" t="s">
        <v>376</v>
      </c>
      <c r="AX48" s="93" t="s">
        <v>416</v>
      </c>
      <c r="AY48" s="101"/>
      <c r="AZ48" s="101"/>
      <c r="BA48" s="102"/>
      <c r="BB48" s="38" t="s">
        <v>163</v>
      </c>
      <c r="BO48" s="27" t="s">
        <v>50</v>
      </c>
    </row>
    <row r="49" spans="1:67" ht="52.5" customHeight="1">
      <c r="A49" s="31"/>
      <c r="B49" s="146"/>
      <c r="C49" s="139" t="s">
        <v>451</v>
      </c>
      <c r="D49" s="133" t="s">
        <v>367</v>
      </c>
      <c r="E49" s="133" t="s">
        <v>453</v>
      </c>
      <c r="F49" s="33" t="s">
        <v>368</v>
      </c>
      <c r="G49" s="133" t="s">
        <v>452</v>
      </c>
      <c r="H49" s="33">
        <v>22</v>
      </c>
      <c r="I49" s="33">
        <v>46</v>
      </c>
      <c r="J49" s="33">
        <v>0</v>
      </c>
      <c r="K49" s="34">
        <v>68</v>
      </c>
      <c r="L49" s="103" t="s">
        <v>75</v>
      </c>
      <c r="M49" s="33" t="s">
        <v>76</v>
      </c>
      <c r="N49" s="36" t="s">
        <v>371</v>
      </c>
      <c r="O49" s="96" t="s">
        <v>75</v>
      </c>
      <c r="P49" s="95" t="s">
        <v>372</v>
      </c>
      <c r="Q49" s="97" t="s">
        <v>373</v>
      </c>
      <c r="R49" s="97" t="s">
        <v>374</v>
      </c>
      <c r="S49" s="97" t="s">
        <v>375</v>
      </c>
      <c r="T49" s="33">
        <v>2</v>
      </c>
      <c r="U49" s="33">
        <v>4</v>
      </c>
      <c r="V49" s="98">
        <f>+T49*U49</f>
        <v>8</v>
      </c>
      <c r="W49" s="34" t="str">
        <f aca="true" t="shared" si="41" ref="W49:W57">IF(AND(V49&gt;=0,V49&lt;=4),"BAJO",IF(AND(V49&gt;=6,V49&lt;=8),"MEDIO",IF(AND(V49&gt;=10,V49&lt;=20),"ALTO",IF(AND(V49&gt;=24,V49&lt;=40),"MUY ALTO"))))</f>
        <v>MEDIO</v>
      </c>
      <c r="X49" s="33">
        <v>25</v>
      </c>
      <c r="Y49" s="97">
        <f t="shared" si="36"/>
        <v>200</v>
      </c>
      <c r="Z49" s="97" t="str">
        <f t="shared" si="34"/>
        <v>RIESGO NO ACEPTABLE O ACEPTABLE CON CONTROL ESPECIFICO</v>
      </c>
      <c r="AA49" s="97" t="str">
        <f t="shared" si="37"/>
        <v>II</v>
      </c>
      <c r="AB49" s="97">
        <v>68</v>
      </c>
      <c r="AC49" s="97" t="s">
        <v>376</v>
      </c>
      <c r="AD49" s="97" t="s">
        <v>376</v>
      </c>
      <c r="AE49" s="97" t="s">
        <v>376</v>
      </c>
      <c r="AF49" s="97" t="s">
        <v>377</v>
      </c>
      <c r="AG49" s="97" t="s">
        <v>376</v>
      </c>
      <c r="AH49" s="33">
        <v>2</v>
      </c>
      <c r="AI49" s="33">
        <v>2</v>
      </c>
      <c r="AJ49" s="97">
        <f t="shared" si="38"/>
        <v>4</v>
      </c>
      <c r="AK49" s="34" t="str">
        <f t="shared" si="39"/>
        <v>BAJO</v>
      </c>
      <c r="AL49" s="33">
        <v>10</v>
      </c>
      <c r="AM49" s="98">
        <f t="shared" si="40"/>
        <v>40</v>
      </c>
      <c r="AN49" s="99" t="str">
        <f t="shared" si="35"/>
        <v>RIESGO MEJORABLE</v>
      </c>
      <c r="AO49" s="98" t="str">
        <f>+IF(AND(AM49&gt;=0.1,AM49&lt;=31),"IV",IF(AND(AM49&gt;=40,AM49&lt;=120),"III",IF(AND(AM49&gt;=150,AM49&lt;=500),"II",IF(AND(AM49&gt;=600,AM49&lt;=4000),"I",IF(AND(AM49=0),"-")))))</f>
        <v>III</v>
      </c>
      <c r="AP49" s="98">
        <v>68</v>
      </c>
      <c r="AQ49" s="97" t="s">
        <v>378</v>
      </c>
      <c r="AR49" s="98" t="s">
        <v>379</v>
      </c>
      <c r="AS49" s="97" t="s">
        <v>376</v>
      </c>
      <c r="AT49" s="97" t="s">
        <v>376</v>
      </c>
      <c r="AU49" s="97" t="s">
        <v>376</v>
      </c>
      <c r="AV49" s="100" t="s">
        <v>380</v>
      </c>
      <c r="AW49" s="97" t="s">
        <v>376</v>
      </c>
      <c r="AX49" s="93" t="s">
        <v>381</v>
      </c>
      <c r="AY49" s="101"/>
      <c r="AZ49" s="101"/>
      <c r="BA49" s="102"/>
      <c r="BB49" s="38" t="s">
        <v>163</v>
      </c>
      <c r="BO49" s="27" t="s">
        <v>51</v>
      </c>
    </row>
    <row r="50" spans="1:67" ht="40.5" customHeight="1">
      <c r="A50" s="31"/>
      <c r="B50" s="146"/>
      <c r="C50" s="140"/>
      <c r="D50" s="134"/>
      <c r="E50" s="134"/>
      <c r="F50" s="33" t="s">
        <v>368</v>
      </c>
      <c r="G50" s="134"/>
      <c r="H50" s="33">
        <v>22</v>
      </c>
      <c r="I50" s="33">
        <v>46</v>
      </c>
      <c r="J50" s="33">
        <v>0</v>
      </c>
      <c r="K50" s="34">
        <v>68</v>
      </c>
      <c r="L50" s="103" t="s">
        <v>148</v>
      </c>
      <c r="M50" s="33" t="s">
        <v>55</v>
      </c>
      <c r="N50" s="95" t="s">
        <v>389</v>
      </c>
      <c r="O50" s="103" t="s">
        <v>148</v>
      </c>
      <c r="P50" s="95" t="s">
        <v>382</v>
      </c>
      <c r="Q50" s="97" t="s">
        <v>376</v>
      </c>
      <c r="R50" s="97" t="s">
        <v>376</v>
      </c>
      <c r="S50" s="97" t="s">
        <v>383</v>
      </c>
      <c r="T50" s="33">
        <v>2</v>
      </c>
      <c r="U50" s="33">
        <v>4</v>
      </c>
      <c r="V50" s="97">
        <v>8</v>
      </c>
      <c r="W50" s="34" t="str">
        <f t="shared" si="41"/>
        <v>MEDIO</v>
      </c>
      <c r="X50" s="33">
        <v>25</v>
      </c>
      <c r="Y50" s="97">
        <f t="shared" si="36"/>
        <v>200</v>
      </c>
      <c r="Z50" s="97" t="str">
        <f t="shared" si="34"/>
        <v>RIESGO NO ACEPTABLE O ACEPTABLE CON CONTROL ESPECIFICO</v>
      </c>
      <c r="AA50" s="104" t="str">
        <f t="shared" si="37"/>
        <v>II</v>
      </c>
      <c r="AB50" s="97">
        <v>68</v>
      </c>
      <c r="AC50" s="104" t="s">
        <v>376</v>
      </c>
      <c r="AD50" s="105" t="s">
        <v>376</v>
      </c>
      <c r="AE50" s="105" t="s">
        <v>376</v>
      </c>
      <c r="AF50" s="97" t="s">
        <v>384</v>
      </c>
      <c r="AG50" s="97" t="s">
        <v>376</v>
      </c>
      <c r="AH50" s="33">
        <v>2</v>
      </c>
      <c r="AI50" s="33">
        <v>3</v>
      </c>
      <c r="AJ50" s="104">
        <f t="shared" si="38"/>
        <v>6</v>
      </c>
      <c r="AK50" s="34" t="str">
        <f t="shared" si="39"/>
        <v>MEDIO</v>
      </c>
      <c r="AL50" s="33">
        <v>10</v>
      </c>
      <c r="AM50" s="106">
        <f t="shared" si="40"/>
        <v>60</v>
      </c>
      <c r="AN50" s="107" t="str">
        <f t="shared" si="35"/>
        <v>RIESGO MEJORABLE</v>
      </c>
      <c r="AO50" s="106" t="str">
        <f aca="true" t="shared" si="42" ref="AO50:AO56">+IF(AND(AM50&gt;=0.1,AM50&lt;=31),"IV",IF(AND(AM50&gt;=40,AM50&lt;=120),"III",IF(AND(AM50&gt;=150,AM50&lt;=500),"II",IF(AND(AM50&gt;=600,AM50&lt;=4000),"I",IF(AND(AM50=0),"-")))))</f>
        <v>III</v>
      </c>
      <c r="AP50" s="98">
        <v>68</v>
      </c>
      <c r="AQ50" s="98" t="s">
        <v>385</v>
      </c>
      <c r="AR50" s="98" t="s">
        <v>379</v>
      </c>
      <c r="AS50" s="102" t="s">
        <v>376</v>
      </c>
      <c r="AT50" s="102" t="s">
        <v>376</v>
      </c>
      <c r="AU50" s="97" t="s">
        <v>386</v>
      </c>
      <c r="AV50" s="108" t="s">
        <v>387</v>
      </c>
      <c r="AW50" s="97" t="s">
        <v>376</v>
      </c>
      <c r="AX50" s="102" t="s">
        <v>388</v>
      </c>
      <c r="AY50" s="101"/>
      <c r="AZ50" s="101"/>
      <c r="BA50" s="102"/>
      <c r="BB50" s="38" t="s">
        <v>163</v>
      </c>
      <c r="BO50" s="27" t="s">
        <v>52</v>
      </c>
    </row>
    <row r="51" spans="1:67" ht="45" customHeight="1">
      <c r="A51" s="31"/>
      <c r="B51" s="146"/>
      <c r="C51" s="140"/>
      <c r="D51" s="134"/>
      <c r="E51" s="134"/>
      <c r="F51" s="33" t="s">
        <v>368</v>
      </c>
      <c r="G51" s="134"/>
      <c r="H51" s="33">
        <v>22</v>
      </c>
      <c r="I51" s="33">
        <v>46</v>
      </c>
      <c r="J51" s="33">
        <v>0</v>
      </c>
      <c r="K51" s="34">
        <v>68</v>
      </c>
      <c r="L51" s="103" t="s">
        <v>49</v>
      </c>
      <c r="M51" s="33" t="s">
        <v>124</v>
      </c>
      <c r="N51" s="41" t="s">
        <v>390</v>
      </c>
      <c r="O51" s="103" t="s">
        <v>49</v>
      </c>
      <c r="P51" s="41" t="s">
        <v>391</v>
      </c>
      <c r="Q51" s="41" t="s">
        <v>392</v>
      </c>
      <c r="R51" s="41" t="s">
        <v>393</v>
      </c>
      <c r="S51" s="41" t="s">
        <v>394</v>
      </c>
      <c r="T51" s="33">
        <v>2</v>
      </c>
      <c r="U51" s="33">
        <v>4</v>
      </c>
      <c r="V51" s="98">
        <f>+T51*U51</f>
        <v>8</v>
      </c>
      <c r="W51" s="34" t="str">
        <f t="shared" si="41"/>
        <v>MEDIO</v>
      </c>
      <c r="X51" s="33">
        <v>25</v>
      </c>
      <c r="Y51" s="97">
        <f t="shared" si="36"/>
        <v>200</v>
      </c>
      <c r="Z51" s="117" t="s">
        <v>395</v>
      </c>
      <c r="AA51" s="97" t="str">
        <f t="shared" si="37"/>
        <v>II</v>
      </c>
      <c r="AB51" s="97">
        <v>68</v>
      </c>
      <c r="AC51" s="97" t="s">
        <v>376</v>
      </c>
      <c r="AD51" s="97" t="s">
        <v>376</v>
      </c>
      <c r="AE51" s="118" t="s">
        <v>396</v>
      </c>
      <c r="AF51" s="118" t="s">
        <v>397</v>
      </c>
      <c r="AG51" s="41" t="s">
        <v>398</v>
      </c>
      <c r="AH51" s="33">
        <v>2</v>
      </c>
      <c r="AI51" s="33">
        <v>3</v>
      </c>
      <c r="AJ51" s="97">
        <f t="shared" si="38"/>
        <v>6</v>
      </c>
      <c r="AK51" s="34" t="str">
        <f t="shared" si="39"/>
        <v>MEDIO</v>
      </c>
      <c r="AL51" s="33">
        <v>10</v>
      </c>
      <c r="AM51" s="98">
        <f t="shared" si="40"/>
        <v>60</v>
      </c>
      <c r="AN51" s="107" t="s">
        <v>399</v>
      </c>
      <c r="AO51" s="98" t="str">
        <f t="shared" si="42"/>
        <v>III</v>
      </c>
      <c r="AP51" s="98">
        <v>68</v>
      </c>
      <c r="AQ51" s="98" t="s">
        <v>400</v>
      </c>
      <c r="AR51" s="98" t="s">
        <v>379</v>
      </c>
      <c r="AS51" s="120" t="s">
        <v>376</v>
      </c>
      <c r="AT51" s="120" t="s">
        <v>376</v>
      </c>
      <c r="AU51" s="97" t="s">
        <v>376</v>
      </c>
      <c r="AV51" s="118" t="s">
        <v>397</v>
      </c>
      <c r="AW51" s="33" t="s">
        <v>401</v>
      </c>
      <c r="AX51" s="102" t="s">
        <v>388</v>
      </c>
      <c r="AY51" s="119"/>
      <c r="AZ51" s="119"/>
      <c r="BA51" s="118"/>
      <c r="BB51" s="38" t="s">
        <v>163</v>
      </c>
      <c r="BO51" s="27" t="s">
        <v>53</v>
      </c>
    </row>
    <row r="52" spans="1:67" ht="53.25" customHeight="1">
      <c r="A52" s="31"/>
      <c r="B52" s="146"/>
      <c r="C52" s="140"/>
      <c r="D52" s="134"/>
      <c r="E52" s="134"/>
      <c r="F52" s="33" t="s">
        <v>368</v>
      </c>
      <c r="G52" s="134"/>
      <c r="H52" s="33">
        <v>22</v>
      </c>
      <c r="I52" s="33">
        <v>46</v>
      </c>
      <c r="J52" s="33">
        <v>0</v>
      </c>
      <c r="K52" s="34">
        <v>68</v>
      </c>
      <c r="L52" s="103" t="s">
        <v>41</v>
      </c>
      <c r="M52" s="33" t="s">
        <v>131</v>
      </c>
      <c r="N52" s="36" t="s">
        <v>402</v>
      </c>
      <c r="O52" s="103" t="s">
        <v>41</v>
      </c>
      <c r="P52" s="95" t="s">
        <v>403</v>
      </c>
      <c r="Q52" s="97" t="s">
        <v>376</v>
      </c>
      <c r="R52" s="97" t="s">
        <v>376</v>
      </c>
      <c r="S52" s="97" t="s">
        <v>404</v>
      </c>
      <c r="T52" s="33">
        <v>2</v>
      </c>
      <c r="U52" s="33">
        <v>3</v>
      </c>
      <c r="V52" s="98">
        <f>+T52*U52</f>
        <v>6</v>
      </c>
      <c r="W52" s="34" t="str">
        <f t="shared" si="41"/>
        <v>MEDIO</v>
      </c>
      <c r="X52" s="33">
        <v>10</v>
      </c>
      <c r="Y52" s="97">
        <f t="shared" si="36"/>
        <v>60</v>
      </c>
      <c r="Z52" s="99" t="str">
        <f aca="true" t="shared" si="43" ref="Z52:Z59">IF(AND(Y52&gt;=1,Y52&lt;=30),"RIESGO ACEPTABLE",IF(AND(Y52&gt;=40,Y52&lt;=120),"RIESGO MEJORABLE",IF(AND(Y52&gt;=150,Y52&lt;=500),"RIESGO NO ACEPTABLE O ACEPTABLE CON CONTROL ESPECIFICO",IF(AND(Y52&gt;=600,Y52&lt;=4000),"RIESGO NO ACEPTABLE",IF(AND(Y52=0),"-")))))</f>
        <v>RIESGO MEJORABLE</v>
      </c>
      <c r="AA52" s="97" t="str">
        <f t="shared" si="37"/>
        <v>III</v>
      </c>
      <c r="AB52" s="97">
        <v>68</v>
      </c>
      <c r="AC52" s="104" t="s">
        <v>376</v>
      </c>
      <c r="AD52" s="105" t="s">
        <v>376</v>
      </c>
      <c r="AE52" s="105" t="s">
        <v>376</v>
      </c>
      <c r="AF52" s="97" t="s">
        <v>405</v>
      </c>
      <c r="AG52" s="97" t="s">
        <v>406</v>
      </c>
      <c r="AH52" s="33">
        <v>2</v>
      </c>
      <c r="AI52" s="33">
        <v>2</v>
      </c>
      <c r="AJ52" s="97">
        <f t="shared" si="38"/>
        <v>4</v>
      </c>
      <c r="AK52" s="34" t="str">
        <f aca="true" t="shared" si="44" ref="AK52:AK63">IF(AND(AJ52&gt;=0,AJ52&lt;=4),"BAJO",IF(AND(AJ52&gt;=6,AJ52&lt;=8),"MEDIO",IF(AND(AJ52&gt;=10,AJ52&lt;=20),"ALTO",IF(AND(AJ52&gt;=24,AJ52&lt;=40),"MUY ALTO"))))</f>
        <v>BAJO</v>
      </c>
      <c r="AL52" s="33">
        <v>10</v>
      </c>
      <c r="AM52" s="98">
        <f t="shared" si="40"/>
        <v>40</v>
      </c>
      <c r="AN52" s="107" t="str">
        <f aca="true" t="shared" si="45" ref="AN52:AN59"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MEJORABLE</v>
      </c>
      <c r="AO52" s="98" t="str">
        <f t="shared" si="42"/>
        <v>III</v>
      </c>
      <c r="AP52" s="98">
        <v>68</v>
      </c>
      <c r="AQ52" s="97" t="s">
        <v>407</v>
      </c>
      <c r="AR52" s="98" t="s">
        <v>379</v>
      </c>
      <c r="AS52" s="102" t="s">
        <v>376</v>
      </c>
      <c r="AT52" s="102" t="s">
        <v>376</v>
      </c>
      <c r="AU52" s="102" t="s">
        <v>376</v>
      </c>
      <c r="AV52" s="121" t="s">
        <v>405</v>
      </c>
      <c r="AW52" s="97" t="s">
        <v>406</v>
      </c>
      <c r="AX52" s="102" t="s">
        <v>388</v>
      </c>
      <c r="AY52" s="101"/>
      <c r="AZ52" s="101"/>
      <c r="BA52" s="102"/>
      <c r="BB52" s="38" t="s">
        <v>163</v>
      </c>
      <c r="BO52" s="27" t="s">
        <v>54</v>
      </c>
    </row>
    <row r="53" spans="1:67" ht="30.75" customHeight="1">
      <c r="A53" s="31"/>
      <c r="B53" s="146"/>
      <c r="C53" s="140"/>
      <c r="D53" s="134"/>
      <c r="E53" s="134"/>
      <c r="F53" s="33" t="s">
        <v>368</v>
      </c>
      <c r="G53" s="134"/>
      <c r="H53" s="33">
        <v>22</v>
      </c>
      <c r="I53" s="33">
        <v>46</v>
      </c>
      <c r="J53" s="33">
        <v>0</v>
      </c>
      <c r="K53" s="34">
        <v>68</v>
      </c>
      <c r="L53" s="103" t="s">
        <v>62</v>
      </c>
      <c r="M53" s="33" t="s">
        <v>64</v>
      </c>
      <c r="N53" s="36" t="s">
        <v>408</v>
      </c>
      <c r="O53" s="103" t="s">
        <v>62</v>
      </c>
      <c r="P53" s="95" t="s">
        <v>409</v>
      </c>
      <c r="Q53" s="97" t="s">
        <v>410</v>
      </c>
      <c r="R53" s="97" t="s">
        <v>411</v>
      </c>
      <c r="S53" s="97" t="s">
        <v>412</v>
      </c>
      <c r="T53" s="33">
        <v>2</v>
      </c>
      <c r="U53" s="33">
        <v>4</v>
      </c>
      <c r="V53" s="97">
        <v>8</v>
      </c>
      <c r="W53" s="34" t="str">
        <f t="shared" si="41"/>
        <v>MEDIO</v>
      </c>
      <c r="X53" s="33">
        <v>10</v>
      </c>
      <c r="Y53" s="97">
        <f t="shared" si="36"/>
        <v>80</v>
      </c>
      <c r="Z53" s="99" t="str">
        <f t="shared" si="43"/>
        <v>RIESGO MEJORABLE</v>
      </c>
      <c r="AA53" s="97" t="str">
        <f t="shared" si="37"/>
        <v>III</v>
      </c>
      <c r="AB53" s="97">
        <v>68</v>
      </c>
      <c r="AC53" s="104" t="s">
        <v>376</v>
      </c>
      <c r="AD53" s="105" t="s">
        <v>376</v>
      </c>
      <c r="AE53" s="97" t="s">
        <v>413</v>
      </c>
      <c r="AF53" s="97" t="s">
        <v>414</v>
      </c>
      <c r="AG53" s="97" t="s">
        <v>376</v>
      </c>
      <c r="AH53" s="33">
        <v>2</v>
      </c>
      <c r="AI53" s="33">
        <v>3</v>
      </c>
      <c r="AJ53" s="104">
        <f t="shared" si="38"/>
        <v>6</v>
      </c>
      <c r="AK53" s="34" t="str">
        <f t="shared" si="39"/>
        <v>MEDIO</v>
      </c>
      <c r="AL53" s="33">
        <v>10</v>
      </c>
      <c r="AM53" s="106">
        <f t="shared" si="40"/>
        <v>60</v>
      </c>
      <c r="AN53" s="107" t="str">
        <f t="shared" si="45"/>
        <v>RIESGO MEJORABLE</v>
      </c>
      <c r="AO53" s="106" t="str">
        <f t="shared" si="42"/>
        <v>III</v>
      </c>
      <c r="AP53" s="98">
        <v>68</v>
      </c>
      <c r="AQ53" s="97" t="s">
        <v>415</v>
      </c>
      <c r="AR53" s="98" t="s">
        <v>379</v>
      </c>
      <c r="AS53" s="102" t="s">
        <v>376</v>
      </c>
      <c r="AT53" s="102" t="s">
        <v>376</v>
      </c>
      <c r="AU53" s="97" t="s">
        <v>413</v>
      </c>
      <c r="AV53" s="121" t="s">
        <v>414</v>
      </c>
      <c r="AW53" s="97" t="s">
        <v>376</v>
      </c>
      <c r="AX53" s="102" t="s">
        <v>416</v>
      </c>
      <c r="AY53" s="101"/>
      <c r="AZ53" s="101"/>
      <c r="BA53" s="102"/>
      <c r="BB53" s="38" t="s">
        <v>163</v>
      </c>
      <c r="BO53" s="27" t="s">
        <v>55</v>
      </c>
    </row>
    <row r="54" spans="1:67" ht="37.5" customHeight="1">
      <c r="A54" s="31"/>
      <c r="B54" s="146"/>
      <c r="C54" s="140"/>
      <c r="D54" s="134"/>
      <c r="E54" s="134"/>
      <c r="F54" s="33" t="s">
        <v>436</v>
      </c>
      <c r="G54" s="134"/>
      <c r="H54" s="33">
        <v>22</v>
      </c>
      <c r="I54" s="33">
        <v>46</v>
      </c>
      <c r="J54" s="33">
        <v>0</v>
      </c>
      <c r="K54" s="34">
        <v>68</v>
      </c>
      <c r="L54" s="103" t="s">
        <v>73</v>
      </c>
      <c r="M54" s="33" t="s">
        <v>92</v>
      </c>
      <c r="N54" s="95" t="s">
        <v>92</v>
      </c>
      <c r="O54" s="103" t="s">
        <v>73</v>
      </c>
      <c r="P54" s="95" t="s">
        <v>424</v>
      </c>
      <c r="Q54" s="97" t="s">
        <v>425</v>
      </c>
      <c r="R54" s="97" t="s">
        <v>426</v>
      </c>
      <c r="S54" s="97" t="s">
        <v>427</v>
      </c>
      <c r="T54" s="33">
        <v>2</v>
      </c>
      <c r="U54" s="33">
        <v>1</v>
      </c>
      <c r="V54" s="98">
        <f>+T54*U54</f>
        <v>2</v>
      </c>
      <c r="W54" s="34" t="str">
        <f t="shared" si="41"/>
        <v>BAJO</v>
      </c>
      <c r="X54" s="33">
        <v>10</v>
      </c>
      <c r="Y54" s="97">
        <f t="shared" si="36"/>
        <v>20</v>
      </c>
      <c r="Z54" s="122" t="str">
        <f t="shared" si="43"/>
        <v>RIESGO ACEPTABLE</v>
      </c>
      <c r="AA54" s="97" t="str">
        <f t="shared" si="37"/>
        <v>IV</v>
      </c>
      <c r="AB54" s="97">
        <v>68</v>
      </c>
      <c r="AC54" s="97" t="s">
        <v>376</v>
      </c>
      <c r="AD54" s="97" t="s">
        <v>376</v>
      </c>
      <c r="AE54" s="97" t="s">
        <v>428</v>
      </c>
      <c r="AF54" s="97" t="s">
        <v>429</v>
      </c>
      <c r="AG54" s="97" t="s">
        <v>376</v>
      </c>
      <c r="AH54" s="33">
        <v>2</v>
      </c>
      <c r="AI54" s="33">
        <v>1</v>
      </c>
      <c r="AJ54" s="97">
        <f t="shared" si="38"/>
        <v>2</v>
      </c>
      <c r="AK54" s="34" t="str">
        <f t="shared" si="44"/>
        <v>BAJO</v>
      </c>
      <c r="AL54" s="33">
        <v>10</v>
      </c>
      <c r="AM54" s="98">
        <f t="shared" si="40"/>
        <v>20</v>
      </c>
      <c r="AN54" s="97" t="str">
        <f t="shared" si="45"/>
        <v>RIESGO ACEPTABLE</v>
      </c>
      <c r="AO54" s="98" t="str">
        <f t="shared" si="42"/>
        <v>IV</v>
      </c>
      <c r="AP54" s="98">
        <v>68</v>
      </c>
      <c r="AQ54" s="98" t="s">
        <v>430</v>
      </c>
      <c r="AR54" s="98" t="s">
        <v>379</v>
      </c>
      <c r="AS54" s="102" t="s">
        <v>376</v>
      </c>
      <c r="AT54" s="102" t="s">
        <v>376</v>
      </c>
      <c r="AU54" s="97" t="s">
        <v>428</v>
      </c>
      <c r="AV54" s="121" t="s">
        <v>429</v>
      </c>
      <c r="AW54" s="97" t="s">
        <v>376</v>
      </c>
      <c r="AX54" s="102" t="s">
        <v>388</v>
      </c>
      <c r="AY54" s="101"/>
      <c r="AZ54" s="101"/>
      <c r="BA54" s="102"/>
      <c r="BB54" s="38" t="s">
        <v>163</v>
      </c>
      <c r="BO54" s="27" t="s">
        <v>82</v>
      </c>
    </row>
    <row r="55" spans="1:67" ht="32.25" customHeight="1">
      <c r="A55" s="31"/>
      <c r="B55" s="146"/>
      <c r="C55" s="140"/>
      <c r="D55" s="134"/>
      <c r="E55" s="134"/>
      <c r="F55" s="33" t="s">
        <v>368</v>
      </c>
      <c r="G55" s="134"/>
      <c r="H55" s="33">
        <v>22</v>
      </c>
      <c r="I55" s="33">
        <v>46</v>
      </c>
      <c r="J55" s="33">
        <v>0</v>
      </c>
      <c r="K55" s="34">
        <v>68</v>
      </c>
      <c r="L55" s="103" t="s">
        <v>148</v>
      </c>
      <c r="M55" s="33" t="s">
        <v>336</v>
      </c>
      <c r="N55" s="95" t="s">
        <v>336</v>
      </c>
      <c r="O55" s="103" t="s">
        <v>148</v>
      </c>
      <c r="P55" s="33" t="s">
        <v>440</v>
      </c>
      <c r="Q55" s="97" t="s">
        <v>376</v>
      </c>
      <c r="R55" s="97" t="s">
        <v>376</v>
      </c>
      <c r="S55" s="97" t="s">
        <v>437</v>
      </c>
      <c r="T55" s="33">
        <v>2</v>
      </c>
      <c r="U55" s="33">
        <v>4</v>
      </c>
      <c r="V55" s="37">
        <f>+T55*U55</f>
        <v>8</v>
      </c>
      <c r="W55" s="34" t="str">
        <f t="shared" si="41"/>
        <v>MEDIO</v>
      </c>
      <c r="X55" s="33">
        <v>60</v>
      </c>
      <c r="Y55" s="34">
        <f aca="true" t="shared" si="46" ref="Y55:Y63">+V55*X55</f>
        <v>480</v>
      </c>
      <c r="Z55" s="34" t="str">
        <f t="shared" si="43"/>
        <v>RIESGO NO ACEPTABLE O ACEPTABLE CON CONTROL ESPECIFICO</v>
      </c>
      <c r="AA55" s="34" t="str">
        <f aca="true" t="shared" si="47" ref="AA55:AA63">+IF(AND(Y55&gt;=0.1,Y55&lt;=31),"IV",IF(AND(Y55&gt;=40,Y55&lt;=120),"III",IF(AND(Y55&gt;=150,Y55&lt;=500),"II",IF(AND(Y55&gt;=600,Y55&lt;=4000),"I",IF(AND(Y55=0),"-")))))</f>
        <v>II</v>
      </c>
      <c r="AB55" s="97">
        <v>68</v>
      </c>
      <c r="AC55" s="97" t="s">
        <v>376</v>
      </c>
      <c r="AD55" s="97" t="s">
        <v>376</v>
      </c>
      <c r="AE55" s="97" t="s">
        <v>434</v>
      </c>
      <c r="AF55" s="97" t="s">
        <v>437</v>
      </c>
      <c r="AG55" s="97" t="s">
        <v>376</v>
      </c>
      <c r="AH55" s="33">
        <v>2</v>
      </c>
      <c r="AI55" s="33">
        <v>3</v>
      </c>
      <c r="AJ55" s="34">
        <f aca="true" t="shared" si="48" ref="AJ55:AJ63">+AH55*AI55</f>
        <v>6</v>
      </c>
      <c r="AK55" s="34" t="str">
        <f t="shared" si="44"/>
        <v>MEDIO</v>
      </c>
      <c r="AL55" s="33">
        <v>10</v>
      </c>
      <c r="AM55" s="37">
        <f aca="true" t="shared" si="49" ref="AM55:AM63">+AJ55*AL55</f>
        <v>60</v>
      </c>
      <c r="AN55" s="34" t="str">
        <f t="shared" si="45"/>
        <v>RIESGO MEJORABLE</v>
      </c>
      <c r="AO55" s="37" t="str">
        <f t="shared" si="42"/>
        <v>III</v>
      </c>
      <c r="AP55" s="98">
        <v>68</v>
      </c>
      <c r="AQ55" s="97" t="s">
        <v>441</v>
      </c>
      <c r="AR55" s="37" t="s">
        <v>379</v>
      </c>
      <c r="AS55" s="102" t="s">
        <v>376</v>
      </c>
      <c r="AT55" s="102" t="s">
        <v>376</v>
      </c>
      <c r="AU55" s="97" t="s">
        <v>438</v>
      </c>
      <c r="AV55" s="97" t="s">
        <v>439</v>
      </c>
      <c r="AW55" s="97" t="s">
        <v>376</v>
      </c>
      <c r="AX55" s="102" t="s">
        <v>388</v>
      </c>
      <c r="AY55" s="39"/>
      <c r="AZ55" s="39"/>
      <c r="BA55" s="38"/>
      <c r="BB55" s="38" t="s">
        <v>163</v>
      </c>
      <c r="BO55" s="27" t="s">
        <v>57</v>
      </c>
    </row>
    <row r="56" spans="1:67" ht="37.5" customHeight="1">
      <c r="A56" s="31"/>
      <c r="B56" s="146"/>
      <c r="C56" s="140"/>
      <c r="D56" s="134"/>
      <c r="E56" s="134"/>
      <c r="F56" s="33" t="s">
        <v>436</v>
      </c>
      <c r="G56" s="134"/>
      <c r="H56" s="33">
        <v>22</v>
      </c>
      <c r="I56" s="33">
        <v>46</v>
      </c>
      <c r="J56" s="33">
        <v>0</v>
      </c>
      <c r="K56" s="34">
        <v>68</v>
      </c>
      <c r="L56" s="103" t="s">
        <v>68</v>
      </c>
      <c r="M56" s="33" t="s">
        <v>88</v>
      </c>
      <c r="N56" s="95" t="s">
        <v>431</v>
      </c>
      <c r="O56" s="103" t="s">
        <v>68</v>
      </c>
      <c r="P56" s="123" t="s">
        <v>432</v>
      </c>
      <c r="Q56" s="104" t="s">
        <v>376</v>
      </c>
      <c r="R56" s="104" t="s">
        <v>376</v>
      </c>
      <c r="S56" s="97" t="s">
        <v>433</v>
      </c>
      <c r="T56" s="102">
        <v>2</v>
      </c>
      <c r="U56" s="102">
        <v>4</v>
      </c>
      <c r="V56" s="98">
        <f>+T56*U56</f>
        <v>8</v>
      </c>
      <c r="W56" s="34" t="str">
        <f t="shared" si="41"/>
        <v>MEDIO</v>
      </c>
      <c r="X56" s="102">
        <v>60</v>
      </c>
      <c r="Y56" s="98">
        <f t="shared" si="46"/>
        <v>480</v>
      </c>
      <c r="Z56" s="97" t="str">
        <f t="shared" si="43"/>
        <v>RIESGO NO ACEPTABLE O ACEPTABLE CON CONTROL ESPECIFICO</v>
      </c>
      <c r="AA56" s="97" t="str">
        <f t="shared" si="47"/>
        <v>II</v>
      </c>
      <c r="AB56" s="97">
        <v>68</v>
      </c>
      <c r="AC56" s="97" t="s">
        <v>376</v>
      </c>
      <c r="AD56" s="97" t="s">
        <v>376</v>
      </c>
      <c r="AE56" s="97" t="s">
        <v>434</v>
      </c>
      <c r="AF56" s="97" t="s">
        <v>435</v>
      </c>
      <c r="AG56" s="97" t="s">
        <v>376</v>
      </c>
      <c r="AH56" s="102">
        <v>2</v>
      </c>
      <c r="AI56" s="102">
        <v>3</v>
      </c>
      <c r="AJ56" s="98">
        <f t="shared" si="48"/>
        <v>6</v>
      </c>
      <c r="AK56" s="34" t="str">
        <f t="shared" si="44"/>
        <v>MEDIO</v>
      </c>
      <c r="AL56" s="102">
        <v>25</v>
      </c>
      <c r="AM56" s="98">
        <f t="shared" si="49"/>
        <v>150</v>
      </c>
      <c r="AN56" s="97" t="str">
        <f t="shared" si="45"/>
        <v>RIESGO NO ACEPTABLE O ACEPTABLE CON CONTROL ESPECIFICO</v>
      </c>
      <c r="AO56" s="98" t="str">
        <f t="shared" si="42"/>
        <v>II</v>
      </c>
      <c r="AP56" s="98">
        <v>68</v>
      </c>
      <c r="AQ56" s="98" t="s">
        <v>430</v>
      </c>
      <c r="AR56" s="98" t="s">
        <v>379</v>
      </c>
      <c r="AS56" s="102" t="s">
        <v>376</v>
      </c>
      <c r="AT56" s="102" t="s">
        <v>376</v>
      </c>
      <c r="AU56" s="97" t="s">
        <v>434</v>
      </c>
      <c r="AV56" s="97" t="s">
        <v>435</v>
      </c>
      <c r="AW56" s="97" t="s">
        <v>376</v>
      </c>
      <c r="AX56" s="102" t="s">
        <v>388</v>
      </c>
      <c r="AY56" s="102"/>
      <c r="AZ56" s="102"/>
      <c r="BA56" s="102"/>
      <c r="BB56" s="38" t="s">
        <v>163</v>
      </c>
      <c r="BO56" s="27" t="s">
        <v>58</v>
      </c>
    </row>
    <row r="57" spans="1:67" ht="75" customHeight="1">
      <c r="A57" s="31"/>
      <c r="B57" s="146"/>
      <c r="C57" s="141"/>
      <c r="D57" s="135"/>
      <c r="E57" s="135"/>
      <c r="F57" s="33" t="s">
        <v>436</v>
      </c>
      <c r="G57" s="135"/>
      <c r="H57" s="33">
        <v>22</v>
      </c>
      <c r="I57" s="33">
        <v>46</v>
      </c>
      <c r="J57" s="33">
        <v>0</v>
      </c>
      <c r="K57" s="34">
        <v>68</v>
      </c>
      <c r="L57" s="103" t="s">
        <v>68</v>
      </c>
      <c r="M57" s="33" t="s">
        <v>70</v>
      </c>
      <c r="N57" s="41" t="s">
        <v>417</v>
      </c>
      <c r="O57" s="103" t="s">
        <v>68</v>
      </c>
      <c r="P57" s="95" t="s">
        <v>418</v>
      </c>
      <c r="Q57" s="97" t="s">
        <v>376</v>
      </c>
      <c r="R57" s="33" t="s">
        <v>419</v>
      </c>
      <c r="S57" s="97" t="s">
        <v>420</v>
      </c>
      <c r="T57" s="33">
        <v>2</v>
      </c>
      <c r="U57" s="33">
        <v>2</v>
      </c>
      <c r="V57" s="98">
        <f>+T57*U57</f>
        <v>4</v>
      </c>
      <c r="W57" s="34" t="str">
        <f t="shared" si="41"/>
        <v>BAJO</v>
      </c>
      <c r="X57" s="33">
        <v>25</v>
      </c>
      <c r="Y57" s="97">
        <f t="shared" si="46"/>
        <v>100</v>
      </c>
      <c r="Z57" s="99" t="str">
        <f t="shared" si="43"/>
        <v>RIESGO MEJORABLE</v>
      </c>
      <c r="AA57" s="97" t="str">
        <f t="shared" si="47"/>
        <v>III</v>
      </c>
      <c r="AB57" s="97">
        <v>68</v>
      </c>
      <c r="AC57" s="97" t="s">
        <v>376</v>
      </c>
      <c r="AD57" s="97" t="s">
        <v>376</v>
      </c>
      <c r="AE57" s="97" t="s">
        <v>421</v>
      </c>
      <c r="AF57" s="97" t="s">
        <v>422</v>
      </c>
      <c r="AG57" s="97" t="s">
        <v>376</v>
      </c>
      <c r="AH57" s="33">
        <v>2</v>
      </c>
      <c r="AI57" s="33">
        <v>1</v>
      </c>
      <c r="AJ57" s="97">
        <f t="shared" si="48"/>
        <v>2</v>
      </c>
      <c r="AK57" s="34" t="str">
        <f t="shared" si="44"/>
        <v>BAJO</v>
      </c>
      <c r="AL57" s="33">
        <v>10</v>
      </c>
      <c r="AM57" s="98">
        <f t="shared" si="49"/>
        <v>20</v>
      </c>
      <c r="AN57" s="97" t="str">
        <f t="shared" si="45"/>
        <v>RIESGO ACEPTABLE</v>
      </c>
      <c r="AO57" s="98" t="str">
        <f>+IF(AND(AM57&gt;=0.1,AM57&lt;=31),"IV",IF(AND(AM57&gt;=40,AM57&lt;=120),"III",IF(AND(AM57&gt;=150,AM57&lt;=500),"II",IF(AND(AM57&gt;=600,AM57&lt;=4000),"I",IF(AND(AM57=0),"-")))))</f>
        <v>IV</v>
      </c>
      <c r="AP57" s="98">
        <v>68</v>
      </c>
      <c r="AQ57" s="33" t="s">
        <v>423</v>
      </c>
      <c r="AR57" s="98" t="s">
        <v>379</v>
      </c>
      <c r="AS57" s="97" t="s">
        <v>376</v>
      </c>
      <c r="AT57" s="97" t="s">
        <v>376</v>
      </c>
      <c r="AU57" s="97" t="s">
        <v>376</v>
      </c>
      <c r="AV57" s="121" t="s">
        <v>422</v>
      </c>
      <c r="AW57" s="97" t="s">
        <v>376</v>
      </c>
      <c r="AX57" s="93" t="s">
        <v>416</v>
      </c>
      <c r="AY57" s="101"/>
      <c r="AZ57" s="101"/>
      <c r="BA57" s="102"/>
      <c r="BB57" s="38" t="s">
        <v>163</v>
      </c>
      <c r="BO57" s="27" t="s">
        <v>59</v>
      </c>
    </row>
    <row r="58" spans="1:67" ht="35.25" customHeight="1">
      <c r="A58" s="31"/>
      <c r="B58" s="146"/>
      <c r="C58" s="142" t="s">
        <v>451</v>
      </c>
      <c r="D58" s="133" t="s">
        <v>367</v>
      </c>
      <c r="E58" s="133" t="s">
        <v>455</v>
      </c>
      <c r="F58" s="33" t="s">
        <v>368</v>
      </c>
      <c r="G58" s="133" t="s">
        <v>454</v>
      </c>
      <c r="H58" s="33">
        <v>25</v>
      </c>
      <c r="I58" s="33">
        <v>45</v>
      </c>
      <c r="J58" s="33">
        <v>0</v>
      </c>
      <c r="K58" s="34">
        <v>70</v>
      </c>
      <c r="L58" s="103" t="s">
        <v>75</v>
      </c>
      <c r="M58" s="33" t="s">
        <v>76</v>
      </c>
      <c r="N58" s="36" t="s">
        <v>371</v>
      </c>
      <c r="O58" s="96" t="s">
        <v>75</v>
      </c>
      <c r="P58" s="95" t="s">
        <v>372</v>
      </c>
      <c r="Q58" s="97" t="s">
        <v>373</v>
      </c>
      <c r="R58" s="97" t="s">
        <v>374</v>
      </c>
      <c r="S58" s="97" t="s">
        <v>375</v>
      </c>
      <c r="T58" s="33">
        <v>2</v>
      </c>
      <c r="U58" s="33">
        <v>4</v>
      </c>
      <c r="V58" s="98">
        <f>+T58*U58</f>
        <v>8</v>
      </c>
      <c r="W58" s="34" t="str">
        <f aca="true" t="shared" si="50" ref="W58:W88">IF(AND(V58&gt;=0,V58&lt;=4),"BAJO",IF(AND(V58&gt;=6,V58&lt;=8),"MEDIO",IF(AND(V58&gt;=10,V58&lt;=20),"ALTO",IF(AND(V58&gt;=24,V58&lt;=40),"MUY ALTO"))))</f>
        <v>MEDIO</v>
      </c>
      <c r="X58" s="33">
        <v>25</v>
      </c>
      <c r="Y58" s="97">
        <f t="shared" si="46"/>
        <v>200</v>
      </c>
      <c r="Z58" s="97" t="str">
        <f t="shared" si="43"/>
        <v>RIESGO NO ACEPTABLE O ACEPTABLE CON CONTROL ESPECIFICO</v>
      </c>
      <c r="AA58" s="97" t="str">
        <f t="shared" si="47"/>
        <v>II</v>
      </c>
      <c r="AB58" s="97">
        <v>70</v>
      </c>
      <c r="AC58" s="97" t="s">
        <v>376</v>
      </c>
      <c r="AD58" s="97" t="s">
        <v>376</v>
      </c>
      <c r="AE58" s="97" t="s">
        <v>376</v>
      </c>
      <c r="AF58" s="97" t="s">
        <v>377</v>
      </c>
      <c r="AG58" s="97" t="s">
        <v>376</v>
      </c>
      <c r="AH58" s="33">
        <v>2</v>
      </c>
      <c r="AI58" s="33">
        <v>2</v>
      </c>
      <c r="AJ58" s="97">
        <f t="shared" si="48"/>
        <v>4</v>
      </c>
      <c r="AK58" s="34" t="str">
        <f t="shared" si="44"/>
        <v>BAJO</v>
      </c>
      <c r="AL58" s="33">
        <v>10</v>
      </c>
      <c r="AM58" s="98">
        <f t="shared" si="49"/>
        <v>40</v>
      </c>
      <c r="AN58" s="99" t="str">
        <f t="shared" si="45"/>
        <v>RIESGO MEJORABLE</v>
      </c>
      <c r="AO58" s="98" t="str">
        <f>+IF(AND(AM58&gt;=0.1,AM58&lt;=31),"IV",IF(AND(AM58&gt;=40,AM58&lt;=120),"III",IF(AND(AM58&gt;=150,AM58&lt;=500),"II",IF(AND(AM58&gt;=600,AM58&lt;=4000),"I",IF(AND(AM58=0),"-")))))</f>
        <v>III</v>
      </c>
      <c r="AP58" s="98">
        <v>70</v>
      </c>
      <c r="AQ58" s="97" t="s">
        <v>378</v>
      </c>
      <c r="AR58" s="98" t="s">
        <v>379</v>
      </c>
      <c r="AS58" s="97" t="s">
        <v>376</v>
      </c>
      <c r="AT58" s="97" t="s">
        <v>376</v>
      </c>
      <c r="AU58" s="97" t="s">
        <v>376</v>
      </c>
      <c r="AV58" s="100" t="s">
        <v>380</v>
      </c>
      <c r="AW58" s="97" t="s">
        <v>376</v>
      </c>
      <c r="AX58" s="93" t="s">
        <v>381</v>
      </c>
      <c r="AY58" s="101"/>
      <c r="AZ58" s="101"/>
      <c r="BA58" s="102"/>
      <c r="BB58" s="38" t="s">
        <v>163</v>
      </c>
      <c r="BO58" s="27" t="s">
        <v>61</v>
      </c>
    </row>
    <row r="59" spans="1:67" ht="51.75" customHeight="1">
      <c r="A59" s="31"/>
      <c r="B59" s="146"/>
      <c r="C59" s="143"/>
      <c r="D59" s="134"/>
      <c r="E59" s="134"/>
      <c r="F59" s="33" t="s">
        <v>368</v>
      </c>
      <c r="G59" s="134"/>
      <c r="H59" s="33">
        <v>25</v>
      </c>
      <c r="I59" s="33">
        <v>45</v>
      </c>
      <c r="J59" s="33">
        <v>0</v>
      </c>
      <c r="K59" s="34">
        <v>70</v>
      </c>
      <c r="L59" s="103" t="s">
        <v>148</v>
      </c>
      <c r="M59" s="33" t="s">
        <v>55</v>
      </c>
      <c r="N59" s="95" t="s">
        <v>389</v>
      </c>
      <c r="O59" s="103" t="s">
        <v>148</v>
      </c>
      <c r="P59" s="95" t="s">
        <v>382</v>
      </c>
      <c r="Q59" s="97" t="s">
        <v>376</v>
      </c>
      <c r="R59" s="97" t="s">
        <v>376</v>
      </c>
      <c r="S59" s="97" t="s">
        <v>383</v>
      </c>
      <c r="T59" s="33">
        <v>2</v>
      </c>
      <c r="U59" s="33">
        <v>4</v>
      </c>
      <c r="V59" s="97">
        <v>8</v>
      </c>
      <c r="W59" s="34" t="str">
        <f t="shared" si="50"/>
        <v>MEDIO</v>
      </c>
      <c r="X59" s="33">
        <v>25</v>
      </c>
      <c r="Y59" s="97">
        <f t="shared" si="46"/>
        <v>200</v>
      </c>
      <c r="Z59" s="97" t="str">
        <f t="shared" si="43"/>
        <v>RIESGO NO ACEPTABLE O ACEPTABLE CON CONTROL ESPECIFICO</v>
      </c>
      <c r="AA59" s="104" t="str">
        <f t="shared" si="47"/>
        <v>II</v>
      </c>
      <c r="AB59" s="97">
        <v>70</v>
      </c>
      <c r="AC59" s="104" t="s">
        <v>376</v>
      </c>
      <c r="AD59" s="105" t="s">
        <v>376</v>
      </c>
      <c r="AE59" s="105" t="s">
        <v>376</v>
      </c>
      <c r="AF59" s="97" t="s">
        <v>384</v>
      </c>
      <c r="AG59" s="97" t="s">
        <v>376</v>
      </c>
      <c r="AH59" s="33">
        <v>2</v>
      </c>
      <c r="AI59" s="33">
        <v>3</v>
      </c>
      <c r="AJ59" s="104">
        <f t="shared" si="48"/>
        <v>6</v>
      </c>
      <c r="AK59" s="34" t="str">
        <f aca="true" t="shared" si="51" ref="AK59:AK88">IF(AND(AJ59&gt;=0,AJ59&lt;=4),"BAJO",IF(AND(AJ59&gt;=6,AJ59&lt;=8),"MEDIO",IF(AND(AJ59&gt;=10,AJ59&lt;=20),"ALTO",IF(AND(AJ59&gt;=24,AJ59&lt;=40),"MUY ALTO"))))</f>
        <v>MEDIO</v>
      </c>
      <c r="AL59" s="33">
        <v>10</v>
      </c>
      <c r="AM59" s="106">
        <f t="shared" si="49"/>
        <v>60</v>
      </c>
      <c r="AN59" s="107" t="str">
        <f t="shared" si="45"/>
        <v>RIESGO MEJORABLE</v>
      </c>
      <c r="AO59" s="106" t="str">
        <f aca="true" t="shared" si="52" ref="AO59:AO65">+IF(AND(AM59&gt;=0.1,AM59&lt;=31),"IV",IF(AND(AM59&gt;=40,AM59&lt;=120),"III",IF(AND(AM59&gt;=150,AM59&lt;=500),"II",IF(AND(AM59&gt;=600,AM59&lt;=4000),"I",IF(AND(AM59=0),"-")))))</f>
        <v>III</v>
      </c>
      <c r="AP59" s="98">
        <v>70</v>
      </c>
      <c r="AQ59" s="98" t="s">
        <v>385</v>
      </c>
      <c r="AR59" s="98" t="s">
        <v>379</v>
      </c>
      <c r="AS59" s="102" t="s">
        <v>376</v>
      </c>
      <c r="AT59" s="102" t="s">
        <v>376</v>
      </c>
      <c r="AU59" s="97" t="s">
        <v>386</v>
      </c>
      <c r="AV59" s="108" t="s">
        <v>387</v>
      </c>
      <c r="AW59" s="97" t="s">
        <v>376</v>
      </c>
      <c r="AX59" s="102" t="s">
        <v>388</v>
      </c>
      <c r="AY59" s="101"/>
      <c r="AZ59" s="101"/>
      <c r="BA59" s="102"/>
      <c r="BB59" s="38" t="s">
        <v>163</v>
      </c>
      <c r="BO59" s="27" t="s">
        <v>63</v>
      </c>
    </row>
    <row r="60" spans="1:67" ht="36" customHeight="1">
      <c r="A60" s="31"/>
      <c r="B60" s="146"/>
      <c r="C60" s="143"/>
      <c r="D60" s="134"/>
      <c r="E60" s="134"/>
      <c r="F60" s="33" t="s">
        <v>368</v>
      </c>
      <c r="G60" s="134"/>
      <c r="H60" s="33">
        <v>25</v>
      </c>
      <c r="I60" s="33">
        <v>45</v>
      </c>
      <c r="J60" s="33">
        <v>0</v>
      </c>
      <c r="K60" s="34">
        <v>70</v>
      </c>
      <c r="L60" s="103" t="s">
        <v>49</v>
      </c>
      <c r="M60" s="33" t="s">
        <v>124</v>
      </c>
      <c r="N60" s="41" t="s">
        <v>390</v>
      </c>
      <c r="O60" s="103" t="s">
        <v>49</v>
      </c>
      <c r="P60" s="41" t="s">
        <v>391</v>
      </c>
      <c r="Q60" s="41" t="s">
        <v>392</v>
      </c>
      <c r="R60" s="41" t="s">
        <v>393</v>
      </c>
      <c r="S60" s="41" t="s">
        <v>394</v>
      </c>
      <c r="T60" s="33">
        <v>2</v>
      </c>
      <c r="U60" s="33">
        <v>4</v>
      </c>
      <c r="V60" s="98">
        <f>+T60*U60</f>
        <v>8</v>
      </c>
      <c r="W60" s="34" t="str">
        <f t="shared" si="50"/>
        <v>MEDIO</v>
      </c>
      <c r="X60" s="33">
        <v>25</v>
      </c>
      <c r="Y60" s="97">
        <f t="shared" si="46"/>
        <v>200</v>
      </c>
      <c r="Z60" s="117" t="s">
        <v>395</v>
      </c>
      <c r="AA60" s="97" t="str">
        <f t="shared" si="47"/>
        <v>II</v>
      </c>
      <c r="AB60" s="97">
        <v>70</v>
      </c>
      <c r="AC60" s="97" t="s">
        <v>376</v>
      </c>
      <c r="AD60" s="97" t="s">
        <v>376</v>
      </c>
      <c r="AE60" s="118" t="s">
        <v>396</v>
      </c>
      <c r="AF60" s="118" t="s">
        <v>397</v>
      </c>
      <c r="AG60" s="41" t="s">
        <v>398</v>
      </c>
      <c r="AH60" s="33">
        <v>2</v>
      </c>
      <c r="AI60" s="33">
        <v>3</v>
      </c>
      <c r="AJ60" s="97">
        <f t="shared" si="48"/>
        <v>6</v>
      </c>
      <c r="AK60" s="34" t="str">
        <f t="shared" si="51"/>
        <v>MEDIO</v>
      </c>
      <c r="AL60" s="33">
        <v>10</v>
      </c>
      <c r="AM60" s="98">
        <f t="shared" si="49"/>
        <v>60</v>
      </c>
      <c r="AN60" s="107" t="s">
        <v>399</v>
      </c>
      <c r="AO60" s="98" t="str">
        <f t="shared" si="52"/>
        <v>III</v>
      </c>
      <c r="AP60" s="98">
        <v>70</v>
      </c>
      <c r="AQ60" s="98" t="s">
        <v>400</v>
      </c>
      <c r="AR60" s="98" t="s">
        <v>379</v>
      </c>
      <c r="AS60" s="120" t="s">
        <v>376</v>
      </c>
      <c r="AT60" s="120" t="s">
        <v>376</v>
      </c>
      <c r="AU60" s="97" t="s">
        <v>376</v>
      </c>
      <c r="AV60" s="118" t="s">
        <v>397</v>
      </c>
      <c r="AW60" s="33" t="s">
        <v>401</v>
      </c>
      <c r="AX60" s="102" t="s">
        <v>388</v>
      </c>
      <c r="AY60" s="119"/>
      <c r="AZ60" s="119"/>
      <c r="BA60" s="118"/>
      <c r="BB60" s="38" t="s">
        <v>163</v>
      </c>
      <c r="BO60" s="27" t="s">
        <v>64</v>
      </c>
    </row>
    <row r="61" spans="1:67" ht="45">
      <c r="A61" s="31"/>
      <c r="B61" s="146"/>
      <c r="C61" s="143"/>
      <c r="D61" s="134"/>
      <c r="E61" s="134"/>
      <c r="F61" s="33" t="s">
        <v>368</v>
      </c>
      <c r="G61" s="134"/>
      <c r="H61" s="33">
        <v>25</v>
      </c>
      <c r="I61" s="33">
        <v>45</v>
      </c>
      <c r="J61" s="33">
        <v>0</v>
      </c>
      <c r="K61" s="34">
        <v>70</v>
      </c>
      <c r="L61" s="103" t="s">
        <v>41</v>
      </c>
      <c r="M61" s="33" t="s">
        <v>131</v>
      </c>
      <c r="N61" s="36" t="s">
        <v>402</v>
      </c>
      <c r="O61" s="103" t="s">
        <v>41</v>
      </c>
      <c r="P61" s="95" t="s">
        <v>403</v>
      </c>
      <c r="Q61" s="97" t="s">
        <v>376</v>
      </c>
      <c r="R61" s="97" t="s">
        <v>376</v>
      </c>
      <c r="S61" s="97" t="s">
        <v>404</v>
      </c>
      <c r="T61" s="33">
        <v>2</v>
      </c>
      <c r="U61" s="33">
        <v>3</v>
      </c>
      <c r="V61" s="98">
        <f>+T61*U61</f>
        <v>6</v>
      </c>
      <c r="W61" s="34" t="str">
        <f t="shared" si="50"/>
        <v>MEDIO</v>
      </c>
      <c r="X61" s="33">
        <v>10</v>
      </c>
      <c r="Y61" s="97">
        <f t="shared" si="46"/>
        <v>60</v>
      </c>
      <c r="Z61" s="99" t="str">
        <f aca="true" t="shared" si="53" ref="Z61:Z66">IF(AND(Y61&gt;=1,Y61&lt;=30),"RIESGO ACEPTABLE",IF(AND(Y61&gt;=40,Y61&lt;=120),"RIESGO MEJORABLE",IF(AND(Y61&gt;=150,Y61&lt;=500),"RIESGO NO ACEPTABLE O ACEPTABLE CON CONTROL ESPECIFICO",IF(AND(Y61&gt;=600,Y61&lt;=4000),"RIESGO NO ACEPTABLE",IF(AND(Y61=0),"-")))))</f>
        <v>RIESGO MEJORABLE</v>
      </c>
      <c r="AA61" s="97" t="str">
        <f t="shared" si="47"/>
        <v>III</v>
      </c>
      <c r="AB61" s="97">
        <v>70</v>
      </c>
      <c r="AC61" s="104" t="s">
        <v>376</v>
      </c>
      <c r="AD61" s="105" t="s">
        <v>376</v>
      </c>
      <c r="AE61" s="105" t="s">
        <v>376</v>
      </c>
      <c r="AF61" s="97" t="s">
        <v>405</v>
      </c>
      <c r="AG61" s="97" t="s">
        <v>406</v>
      </c>
      <c r="AH61" s="33">
        <v>2</v>
      </c>
      <c r="AI61" s="33">
        <v>2</v>
      </c>
      <c r="AJ61" s="97">
        <f t="shared" si="48"/>
        <v>4</v>
      </c>
      <c r="AK61" s="34" t="str">
        <f t="shared" si="44"/>
        <v>BAJO</v>
      </c>
      <c r="AL61" s="33">
        <v>10</v>
      </c>
      <c r="AM61" s="98">
        <f t="shared" si="49"/>
        <v>40</v>
      </c>
      <c r="AN61" s="107" t="str">
        <f>IF(AND(AM61&gt;=1,AM61&lt;=30),"RIESGO ACEPTABLE",IF(AND(AM61&gt;=40,AM61&lt;=120),"RIESGO MEJORABLE",IF(AND(AM61&gt;=150,AM61&lt;=500),"RIESGO NO ACEPTABLE O ACEPTABLE CON CONTROL ESPECIFICO",IF(AND(AM61&gt;=600,AM61&lt;=4000),"RIESGO NO ACEPTABLE",IF(AND(AM61=0),"-")))))</f>
        <v>RIESGO MEJORABLE</v>
      </c>
      <c r="AO61" s="98" t="str">
        <f t="shared" si="52"/>
        <v>III</v>
      </c>
      <c r="AP61" s="98">
        <v>70</v>
      </c>
      <c r="AQ61" s="97" t="s">
        <v>407</v>
      </c>
      <c r="AR61" s="98" t="s">
        <v>379</v>
      </c>
      <c r="AS61" s="102" t="s">
        <v>376</v>
      </c>
      <c r="AT61" s="102" t="s">
        <v>376</v>
      </c>
      <c r="AU61" s="102" t="s">
        <v>376</v>
      </c>
      <c r="AV61" s="121" t="s">
        <v>405</v>
      </c>
      <c r="AW61" s="97" t="s">
        <v>406</v>
      </c>
      <c r="AX61" s="102" t="s">
        <v>388</v>
      </c>
      <c r="AY61" s="101"/>
      <c r="AZ61" s="101"/>
      <c r="BA61" s="102"/>
      <c r="BB61" s="38" t="s">
        <v>163</v>
      </c>
      <c r="BO61" s="27" t="s">
        <v>65</v>
      </c>
    </row>
    <row r="62" spans="1:67" ht="30.75" customHeight="1">
      <c r="A62" s="31"/>
      <c r="B62" s="146"/>
      <c r="C62" s="143"/>
      <c r="D62" s="134"/>
      <c r="E62" s="134"/>
      <c r="F62" s="33" t="s">
        <v>368</v>
      </c>
      <c r="G62" s="134"/>
      <c r="H62" s="33">
        <v>25</v>
      </c>
      <c r="I62" s="33">
        <v>45</v>
      </c>
      <c r="J62" s="33">
        <v>0</v>
      </c>
      <c r="K62" s="34">
        <v>70</v>
      </c>
      <c r="L62" s="103" t="s">
        <v>62</v>
      </c>
      <c r="M62" s="33" t="s">
        <v>64</v>
      </c>
      <c r="N62" s="36" t="s">
        <v>408</v>
      </c>
      <c r="O62" s="103" t="s">
        <v>62</v>
      </c>
      <c r="P62" s="95" t="s">
        <v>409</v>
      </c>
      <c r="Q62" s="97" t="s">
        <v>410</v>
      </c>
      <c r="R62" s="97" t="s">
        <v>411</v>
      </c>
      <c r="S62" s="97" t="s">
        <v>412</v>
      </c>
      <c r="T62" s="33">
        <v>2</v>
      </c>
      <c r="U62" s="33">
        <v>4</v>
      </c>
      <c r="V62" s="97">
        <v>8</v>
      </c>
      <c r="W62" s="34" t="str">
        <f t="shared" si="50"/>
        <v>MEDIO</v>
      </c>
      <c r="X62" s="33">
        <v>10</v>
      </c>
      <c r="Y62" s="97">
        <f t="shared" si="46"/>
        <v>80</v>
      </c>
      <c r="Z62" s="99" t="str">
        <f t="shared" si="53"/>
        <v>RIESGO MEJORABLE</v>
      </c>
      <c r="AA62" s="97" t="str">
        <f t="shared" si="47"/>
        <v>III</v>
      </c>
      <c r="AB62" s="97">
        <v>70</v>
      </c>
      <c r="AC62" s="104" t="s">
        <v>376</v>
      </c>
      <c r="AD62" s="105" t="s">
        <v>376</v>
      </c>
      <c r="AE62" s="97" t="s">
        <v>413</v>
      </c>
      <c r="AF62" s="97" t="s">
        <v>414</v>
      </c>
      <c r="AG62" s="97" t="s">
        <v>376</v>
      </c>
      <c r="AH62" s="33">
        <v>2</v>
      </c>
      <c r="AI62" s="33">
        <v>3</v>
      </c>
      <c r="AJ62" s="104">
        <f t="shared" si="48"/>
        <v>6</v>
      </c>
      <c r="AK62" s="34" t="str">
        <f t="shared" si="51"/>
        <v>MEDIO</v>
      </c>
      <c r="AL62" s="33">
        <v>10</v>
      </c>
      <c r="AM62" s="106">
        <f t="shared" si="49"/>
        <v>60</v>
      </c>
      <c r="AN62" s="107" t="str">
        <f>IF(AND(AM62&gt;=1,AM62&lt;=30),"RIESGO ACEPTABLE",IF(AND(AM62&gt;=40,AM62&lt;=120),"RIESGO MEJORABLE",IF(AND(AM62&gt;=150,AM62&lt;=500),"RIESGO NO ACEPTABLE O ACEPTABLE CON CONTROL ESPECIFICO",IF(AND(AM62&gt;=600,AM62&lt;=4000),"RIESGO NO ACEPTABLE",IF(AND(AM62=0),"-")))))</f>
        <v>RIESGO MEJORABLE</v>
      </c>
      <c r="AO62" s="106" t="str">
        <f t="shared" si="52"/>
        <v>III</v>
      </c>
      <c r="AP62" s="98">
        <v>70</v>
      </c>
      <c r="AQ62" s="97" t="s">
        <v>415</v>
      </c>
      <c r="AR62" s="98" t="s">
        <v>379</v>
      </c>
      <c r="AS62" s="102" t="s">
        <v>376</v>
      </c>
      <c r="AT62" s="102" t="s">
        <v>376</v>
      </c>
      <c r="AU62" s="97" t="s">
        <v>413</v>
      </c>
      <c r="AV62" s="121" t="s">
        <v>414</v>
      </c>
      <c r="AW62" s="97" t="s">
        <v>376</v>
      </c>
      <c r="AX62" s="102" t="s">
        <v>416</v>
      </c>
      <c r="AY62" s="101"/>
      <c r="AZ62" s="101"/>
      <c r="BA62" s="102"/>
      <c r="BB62" s="38" t="s">
        <v>163</v>
      </c>
      <c r="BO62" s="27" t="s">
        <v>66</v>
      </c>
    </row>
    <row r="63" spans="2:67" ht="48" customHeight="1">
      <c r="B63" s="146"/>
      <c r="C63" s="143"/>
      <c r="D63" s="134"/>
      <c r="E63" s="134"/>
      <c r="F63" s="33" t="s">
        <v>436</v>
      </c>
      <c r="G63" s="134"/>
      <c r="H63" s="33">
        <v>25</v>
      </c>
      <c r="I63" s="33">
        <v>45</v>
      </c>
      <c r="J63" s="33">
        <v>0</v>
      </c>
      <c r="K63" s="34">
        <v>70</v>
      </c>
      <c r="L63" s="103" t="s">
        <v>73</v>
      </c>
      <c r="M63" s="33" t="s">
        <v>92</v>
      </c>
      <c r="N63" s="95" t="s">
        <v>92</v>
      </c>
      <c r="O63" s="103" t="s">
        <v>73</v>
      </c>
      <c r="P63" s="95" t="s">
        <v>424</v>
      </c>
      <c r="Q63" s="97" t="s">
        <v>425</v>
      </c>
      <c r="R63" s="97" t="s">
        <v>426</v>
      </c>
      <c r="S63" s="97" t="s">
        <v>427</v>
      </c>
      <c r="T63" s="33">
        <v>2</v>
      </c>
      <c r="U63" s="33">
        <v>1</v>
      </c>
      <c r="V63" s="98">
        <f aca="true" t="shared" si="54" ref="V63:V68">+T63*U63</f>
        <v>2</v>
      </c>
      <c r="W63" s="34" t="str">
        <f t="shared" si="50"/>
        <v>BAJO</v>
      </c>
      <c r="X63" s="33">
        <v>10</v>
      </c>
      <c r="Y63" s="97">
        <f t="shared" si="46"/>
        <v>20</v>
      </c>
      <c r="Z63" s="122" t="str">
        <f t="shared" si="53"/>
        <v>RIESGO ACEPTABLE</v>
      </c>
      <c r="AA63" s="97" t="str">
        <f t="shared" si="47"/>
        <v>IV</v>
      </c>
      <c r="AB63" s="97">
        <v>70</v>
      </c>
      <c r="AC63" s="97" t="s">
        <v>376</v>
      </c>
      <c r="AD63" s="97" t="s">
        <v>376</v>
      </c>
      <c r="AE63" s="97" t="s">
        <v>428</v>
      </c>
      <c r="AF63" s="97" t="s">
        <v>429</v>
      </c>
      <c r="AG63" s="97" t="s">
        <v>376</v>
      </c>
      <c r="AH63" s="33">
        <v>2</v>
      </c>
      <c r="AI63" s="33">
        <v>1</v>
      </c>
      <c r="AJ63" s="97">
        <f t="shared" si="48"/>
        <v>2</v>
      </c>
      <c r="AK63" s="34" t="str">
        <f t="shared" si="44"/>
        <v>BAJO</v>
      </c>
      <c r="AL63" s="33">
        <v>10</v>
      </c>
      <c r="AM63" s="98">
        <f t="shared" si="49"/>
        <v>20</v>
      </c>
      <c r="AN63" s="97" t="str">
        <f>IF(AND(AM63&gt;=1,AM63&lt;=30),"RIESGO ACEPTABLE",IF(AND(AM63&gt;=40,AM63&lt;=120),"RIESGO MEJORABLE",IF(AND(AM63&gt;=150,AM63&lt;=500),"RIESGO NO ACEPTABLE O ACEPTABLE CON CONTROL ESPECIFICO",IF(AND(AM63&gt;=600,AM63&lt;=4000),"RIESGO NO ACEPTABLE",IF(AND(AM63=0),"-")))))</f>
        <v>RIESGO ACEPTABLE</v>
      </c>
      <c r="AO63" s="98" t="str">
        <f t="shared" si="52"/>
        <v>IV</v>
      </c>
      <c r="AP63" s="98">
        <v>70</v>
      </c>
      <c r="AQ63" s="98" t="s">
        <v>430</v>
      </c>
      <c r="AR63" s="98" t="s">
        <v>379</v>
      </c>
      <c r="AS63" s="102" t="s">
        <v>376</v>
      </c>
      <c r="AT63" s="102" t="s">
        <v>376</v>
      </c>
      <c r="AU63" s="97" t="s">
        <v>428</v>
      </c>
      <c r="AV63" s="121" t="s">
        <v>429</v>
      </c>
      <c r="AW63" s="97" t="s">
        <v>376</v>
      </c>
      <c r="AX63" s="102" t="s">
        <v>388</v>
      </c>
      <c r="AY63" s="101"/>
      <c r="AZ63" s="101"/>
      <c r="BA63" s="102"/>
      <c r="BB63" s="38" t="s">
        <v>163</v>
      </c>
      <c r="BO63" s="27" t="s">
        <v>84</v>
      </c>
    </row>
    <row r="64" spans="2:67" ht="53.25" customHeight="1">
      <c r="B64" s="146"/>
      <c r="C64" s="143"/>
      <c r="D64" s="134"/>
      <c r="E64" s="134"/>
      <c r="F64" s="33" t="s">
        <v>368</v>
      </c>
      <c r="G64" s="134"/>
      <c r="H64" s="33">
        <v>25</v>
      </c>
      <c r="I64" s="33">
        <v>45</v>
      </c>
      <c r="J64" s="33">
        <v>0</v>
      </c>
      <c r="K64" s="34">
        <v>70</v>
      </c>
      <c r="L64" s="103" t="s">
        <v>148</v>
      </c>
      <c r="M64" s="33" t="s">
        <v>336</v>
      </c>
      <c r="N64" s="95" t="s">
        <v>336</v>
      </c>
      <c r="O64" s="103" t="s">
        <v>148</v>
      </c>
      <c r="P64" s="33" t="s">
        <v>440</v>
      </c>
      <c r="Q64" s="97" t="s">
        <v>376</v>
      </c>
      <c r="R64" s="97" t="s">
        <v>376</v>
      </c>
      <c r="S64" s="97" t="s">
        <v>437</v>
      </c>
      <c r="T64" s="33">
        <v>2</v>
      </c>
      <c r="U64" s="33">
        <v>4</v>
      </c>
      <c r="V64" s="37">
        <f t="shared" si="54"/>
        <v>8</v>
      </c>
      <c r="W64" s="34" t="str">
        <f t="shared" si="50"/>
        <v>MEDIO</v>
      </c>
      <c r="X64" s="33">
        <v>60</v>
      </c>
      <c r="Y64" s="34">
        <f aca="true" t="shared" si="55" ref="Y64:Y88">+V64*X64</f>
        <v>480</v>
      </c>
      <c r="Z64" s="34" t="str">
        <f t="shared" si="53"/>
        <v>RIESGO NO ACEPTABLE O ACEPTABLE CON CONTROL ESPECIFICO</v>
      </c>
      <c r="AA64" s="34" t="str">
        <f aca="true" t="shared" si="56" ref="AA64:AA81">+IF(AND(Y64&gt;=0.1,Y64&lt;=31),"IV",IF(AND(Y64&gt;=40,Y64&lt;=120),"III",IF(AND(Y64&gt;=150,Y64&lt;=500),"II",IF(AND(Y64&gt;=600,Y64&lt;=4000),"I",IF(AND(Y64=0),"-")))))</f>
        <v>II</v>
      </c>
      <c r="AB64" s="97">
        <v>70</v>
      </c>
      <c r="AC64" s="97" t="s">
        <v>376</v>
      </c>
      <c r="AD64" s="97" t="s">
        <v>376</v>
      </c>
      <c r="AE64" s="97" t="s">
        <v>434</v>
      </c>
      <c r="AF64" s="97" t="s">
        <v>437</v>
      </c>
      <c r="AG64" s="97" t="s">
        <v>376</v>
      </c>
      <c r="AH64" s="33">
        <v>2</v>
      </c>
      <c r="AI64" s="33">
        <v>3</v>
      </c>
      <c r="AJ64" s="34">
        <f aca="true" t="shared" si="57" ref="AJ64:AJ88">+AH64*AI64</f>
        <v>6</v>
      </c>
      <c r="AK64" s="34" t="str">
        <f t="shared" si="51"/>
        <v>MEDIO</v>
      </c>
      <c r="AL64" s="33">
        <v>10</v>
      </c>
      <c r="AM64" s="37">
        <f aca="true" t="shared" si="58" ref="AM64:AM88">+AJ64*AL64</f>
        <v>60</v>
      </c>
      <c r="AN64" s="34" t="str">
        <f aca="true" t="shared" si="59" ref="AN64:AN76">IF(AND(AM64&gt;=1,AM64&lt;=30),"RIESGO ACEPTABLE",IF(AND(AM64&gt;=40,AM64&lt;=120),"RIESGO MEJORABLE",IF(AND(AM64&gt;=150,AM64&lt;=500),"RIESGO NO ACEPTABLE O ACEPTABLE CON CONTROL ESPECIFICO",IF(AND(AM64&gt;=600,AM64&lt;=4000),"RIESGO NO ACEPTABLE",IF(AND(AM64=0),"-")))))</f>
        <v>RIESGO MEJORABLE</v>
      </c>
      <c r="AO64" s="37" t="str">
        <f t="shared" si="52"/>
        <v>III</v>
      </c>
      <c r="AP64" s="98">
        <v>70</v>
      </c>
      <c r="AQ64" s="97" t="s">
        <v>441</v>
      </c>
      <c r="AR64" s="37" t="s">
        <v>379</v>
      </c>
      <c r="AS64" s="102" t="s">
        <v>376</v>
      </c>
      <c r="AT64" s="102" t="s">
        <v>376</v>
      </c>
      <c r="AU64" s="97" t="s">
        <v>438</v>
      </c>
      <c r="AV64" s="97" t="s">
        <v>439</v>
      </c>
      <c r="AW64" s="97" t="s">
        <v>376</v>
      </c>
      <c r="AX64" s="102" t="s">
        <v>388</v>
      </c>
      <c r="AY64" s="39"/>
      <c r="AZ64" s="39"/>
      <c r="BA64" s="38"/>
      <c r="BB64" s="38" t="s">
        <v>163</v>
      </c>
      <c r="BO64" s="27" t="s">
        <v>90</v>
      </c>
    </row>
    <row r="65" spans="2:67" ht="50.25" customHeight="1">
      <c r="B65" s="146"/>
      <c r="C65" s="143"/>
      <c r="D65" s="134"/>
      <c r="E65" s="134"/>
      <c r="F65" s="33" t="s">
        <v>436</v>
      </c>
      <c r="G65" s="134"/>
      <c r="H65" s="33">
        <v>25</v>
      </c>
      <c r="I65" s="33">
        <v>45</v>
      </c>
      <c r="J65" s="33">
        <v>0</v>
      </c>
      <c r="K65" s="34">
        <v>70</v>
      </c>
      <c r="L65" s="103" t="s">
        <v>68</v>
      </c>
      <c r="M65" s="33" t="s">
        <v>88</v>
      </c>
      <c r="N65" s="95" t="s">
        <v>431</v>
      </c>
      <c r="O65" s="103" t="s">
        <v>68</v>
      </c>
      <c r="P65" s="123" t="s">
        <v>432</v>
      </c>
      <c r="Q65" s="104" t="s">
        <v>376</v>
      </c>
      <c r="R65" s="104" t="s">
        <v>376</v>
      </c>
      <c r="S65" s="97" t="s">
        <v>433</v>
      </c>
      <c r="T65" s="102">
        <v>2</v>
      </c>
      <c r="U65" s="102">
        <v>4</v>
      </c>
      <c r="V65" s="98">
        <f t="shared" si="54"/>
        <v>8</v>
      </c>
      <c r="W65" s="34" t="str">
        <f t="shared" si="50"/>
        <v>MEDIO</v>
      </c>
      <c r="X65" s="102">
        <v>60</v>
      </c>
      <c r="Y65" s="98">
        <f t="shared" si="55"/>
        <v>480</v>
      </c>
      <c r="Z65" s="97" t="str">
        <f t="shared" si="53"/>
        <v>RIESGO NO ACEPTABLE O ACEPTABLE CON CONTROL ESPECIFICO</v>
      </c>
      <c r="AA65" s="97" t="str">
        <f t="shared" si="56"/>
        <v>II</v>
      </c>
      <c r="AB65" s="97">
        <v>70</v>
      </c>
      <c r="AC65" s="97" t="s">
        <v>376</v>
      </c>
      <c r="AD65" s="97" t="s">
        <v>376</v>
      </c>
      <c r="AE65" s="97" t="s">
        <v>434</v>
      </c>
      <c r="AF65" s="97" t="s">
        <v>435</v>
      </c>
      <c r="AG65" s="97" t="s">
        <v>376</v>
      </c>
      <c r="AH65" s="102">
        <v>2</v>
      </c>
      <c r="AI65" s="102">
        <v>3</v>
      </c>
      <c r="AJ65" s="98">
        <f t="shared" si="57"/>
        <v>6</v>
      </c>
      <c r="AK65" s="34" t="str">
        <f t="shared" si="51"/>
        <v>MEDIO</v>
      </c>
      <c r="AL65" s="102">
        <v>25</v>
      </c>
      <c r="AM65" s="98">
        <f t="shared" si="58"/>
        <v>150</v>
      </c>
      <c r="AN65" s="97" t="str">
        <f t="shared" si="59"/>
        <v>RIESGO NO ACEPTABLE O ACEPTABLE CON CONTROL ESPECIFICO</v>
      </c>
      <c r="AO65" s="98" t="str">
        <f t="shared" si="52"/>
        <v>II</v>
      </c>
      <c r="AP65" s="98">
        <v>70</v>
      </c>
      <c r="AQ65" s="98" t="s">
        <v>430</v>
      </c>
      <c r="AR65" s="98" t="s">
        <v>379</v>
      </c>
      <c r="AS65" s="102" t="s">
        <v>376</v>
      </c>
      <c r="AT65" s="102" t="s">
        <v>376</v>
      </c>
      <c r="AU65" s="97" t="s">
        <v>434</v>
      </c>
      <c r="AV65" s="97" t="s">
        <v>435</v>
      </c>
      <c r="AW65" s="97" t="s">
        <v>376</v>
      </c>
      <c r="AX65" s="102" t="s">
        <v>388</v>
      </c>
      <c r="AY65" s="102"/>
      <c r="AZ65" s="102"/>
      <c r="BA65" s="102"/>
      <c r="BB65" s="38" t="s">
        <v>163</v>
      </c>
      <c r="BO65" s="27" t="s">
        <v>67</v>
      </c>
    </row>
    <row r="66" spans="2:67" ht="48" customHeight="1">
      <c r="B66" s="147"/>
      <c r="C66" s="144"/>
      <c r="D66" s="135"/>
      <c r="E66" s="135"/>
      <c r="F66" s="33" t="s">
        <v>436</v>
      </c>
      <c r="G66" s="135"/>
      <c r="H66" s="33">
        <v>25</v>
      </c>
      <c r="I66" s="33">
        <v>45</v>
      </c>
      <c r="J66" s="33">
        <v>0</v>
      </c>
      <c r="K66" s="34">
        <v>70</v>
      </c>
      <c r="L66" s="103" t="s">
        <v>68</v>
      </c>
      <c r="M66" s="33" t="s">
        <v>70</v>
      </c>
      <c r="N66" s="41" t="s">
        <v>417</v>
      </c>
      <c r="O66" s="103" t="s">
        <v>68</v>
      </c>
      <c r="P66" s="95" t="s">
        <v>418</v>
      </c>
      <c r="Q66" s="97" t="s">
        <v>376</v>
      </c>
      <c r="R66" s="33" t="s">
        <v>419</v>
      </c>
      <c r="S66" s="97" t="s">
        <v>420</v>
      </c>
      <c r="T66" s="33">
        <v>2</v>
      </c>
      <c r="U66" s="33">
        <v>2</v>
      </c>
      <c r="V66" s="98">
        <f t="shared" si="54"/>
        <v>4</v>
      </c>
      <c r="W66" s="34" t="str">
        <f t="shared" si="50"/>
        <v>BAJO</v>
      </c>
      <c r="X66" s="33">
        <v>25</v>
      </c>
      <c r="Y66" s="97">
        <f t="shared" si="55"/>
        <v>100</v>
      </c>
      <c r="Z66" s="99" t="str">
        <f t="shared" si="53"/>
        <v>RIESGO MEJORABLE</v>
      </c>
      <c r="AA66" s="97" t="str">
        <f t="shared" si="56"/>
        <v>III</v>
      </c>
      <c r="AB66" s="97">
        <v>70</v>
      </c>
      <c r="AC66" s="97" t="s">
        <v>376</v>
      </c>
      <c r="AD66" s="97" t="s">
        <v>376</v>
      </c>
      <c r="AE66" s="97" t="s">
        <v>421</v>
      </c>
      <c r="AF66" s="97" t="s">
        <v>422</v>
      </c>
      <c r="AG66" s="97" t="s">
        <v>376</v>
      </c>
      <c r="AH66" s="33">
        <v>2</v>
      </c>
      <c r="AI66" s="33">
        <v>1</v>
      </c>
      <c r="AJ66" s="97">
        <f t="shared" si="57"/>
        <v>2</v>
      </c>
      <c r="AK66" s="34" t="str">
        <f aca="true" t="shared" si="60" ref="AK66:AK72">IF(AND(AJ66&gt;=0,AJ66&lt;=4),"BAJO",IF(AND(AJ66&gt;=6,AJ66&lt;=8),"MEDIO",IF(AND(AJ66&gt;=10,AJ66&lt;=20),"ALTO",IF(AND(AJ66&gt;=24,AJ66&lt;=40),"MUY ALTO"))))</f>
        <v>BAJO</v>
      </c>
      <c r="AL66" s="33">
        <v>10</v>
      </c>
      <c r="AM66" s="98">
        <f t="shared" si="58"/>
        <v>20</v>
      </c>
      <c r="AN66" s="97" t="str">
        <f t="shared" si="59"/>
        <v>RIESGO ACEPTABLE</v>
      </c>
      <c r="AO66" s="98" t="str">
        <f>+IF(AND(AM66&gt;=0.1,AM66&lt;=31),"IV",IF(AND(AM66&gt;=40,AM66&lt;=120),"III",IF(AND(AM66&gt;=150,AM66&lt;=500),"II",IF(AND(AM66&gt;=600,AM66&lt;=4000),"I",IF(AND(AM66=0),"-")))))</f>
        <v>IV</v>
      </c>
      <c r="AP66" s="98">
        <v>70</v>
      </c>
      <c r="AQ66" s="33" t="s">
        <v>423</v>
      </c>
      <c r="AR66" s="98" t="s">
        <v>379</v>
      </c>
      <c r="AS66" s="97" t="s">
        <v>376</v>
      </c>
      <c r="AT66" s="97" t="s">
        <v>376</v>
      </c>
      <c r="AU66" s="97" t="s">
        <v>376</v>
      </c>
      <c r="AV66" s="121" t="s">
        <v>422</v>
      </c>
      <c r="AW66" s="97" t="s">
        <v>376</v>
      </c>
      <c r="AX66" s="93" t="s">
        <v>416</v>
      </c>
      <c r="AY66" s="101"/>
      <c r="AZ66" s="101"/>
      <c r="BA66" s="102"/>
      <c r="BB66" s="38" t="s">
        <v>163</v>
      </c>
      <c r="BO66" s="27" t="s">
        <v>88</v>
      </c>
    </row>
    <row r="67" spans="2:67" ht="42" customHeight="1">
      <c r="B67" s="139" t="s">
        <v>456</v>
      </c>
      <c r="C67" s="139" t="s">
        <v>458</v>
      </c>
      <c r="D67" s="133" t="s">
        <v>457</v>
      </c>
      <c r="E67" s="133" t="s">
        <v>459</v>
      </c>
      <c r="F67" s="33" t="s">
        <v>368</v>
      </c>
      <c r="G67" s="133" t="s">
        <v>460</v>
      </c>
      <c r="H67" s="33">
        <v>0</v>
      </c>
      <c r="I67" s="33">
        <v>5</v>
      </c>
      <c r="J67" s="33">
        <v>100</v>
      </c>
      <c r="K67" s="34">
        <v>105</v>
      </c>
      <c r="L67" s="103" t="s">
        <v>49</v>
      </c>
      <c r="M67" s="110" t="s">
        <v>124</v>
      </c>
      <c r="N67" s="41" t="s">
        <v>390</v>
      </c>
      <c r="O67" s="96" t="s">
        <v>49</v>
      </c>
      <c r="P67" s="111" t="s">
        <v>391</v>
      </c>
      <c r="Q67" s="110" t="s">
        <v>392</v>
      </c>
      <c r="R67" s="33" t="s">
        <v>393</v>
      </c>
      <c r="S67" s="41" t="s">
        <v>394</v>
      </c>
      <c r="T67" s="94">
        <v>2</v>
      </c>
      <c r="U67" s="94">
        <v>4</v>
      </c>
      <c r="V67" s="124">
        <f t="shared" si="54"/>
        <v>8</v>
      </c>
      <c r="W67" s="34" t="str">
        <f t="shared" si="50"/>
        <v>MEDIO</v>
      </c>
      <c r="X67" s="94">
        <v>25</v>
      </c>
      <c r="Y67" s="125">
        <f t="shared" si="55"/>
        <v>200</v>
      </c>
      <c r="Z67" s="116" t="s">
        <v>395</v>
      </c>
      <c r="AA67" s="104" t="str">
        <f t="shared" si="56"/>
        <v>II</v>
      </c>
      <c r="AB67" s="97">
        <v>105</v>
      </c>
      <c r="AC67" s="104" t="s">
        <v>376</v>
      </c>
      <c r="AD67" s="104" t="s">
        <v>376</v>
      </c>
      <c r="AE67" s="102" t="s">
        <v>396</v>
      </c>
      <c r="AF67" s="118" t="s">
        <v>461</v>
      </c>
      <c r="AG67" s="112" t="s">
        <v>398</v>
      </c>
      <c r="AH67" s="94">
        <v>2</v>
      </c>
      <c r="AI67" s="94">
        <v>3</v>
      </c>
      <c r="AJ67" s="104">
        <f t="shared" si="57"/>
        <v>6</v>
      </c>
      <c r="AK67" s="34" t="str">
        <f t="shared" si="51"/>
        <v>MEDIO</v>
      </c>
      <c r="AL67" s="33">
        <v>10</v>
      </c>
      <c r="AM67" s="98">
        <f t="shared" si="58"/>
        <v>60</v>
      </c>
      <c r="AN67" s="107" t="str">
        <f t="shared" si="59"/>
        <v>RIESGO MEJORABLE</v>
      </c>
      <c r="AO67" s="109" t="str">
        <f aca="true" t="shared" si="61" ref="AO67:AO76">+IF(AND(AM67&gt;=0.1,AM67&lt;=31),"IV",IF(AND(AM67&gt;=40,AM67&lt;=120),"III",IF(AND(AM67&gt;=150,AM67&lt;=500),"II",IF(AND(AM67&gt;=600,AM67&lt;=4000),"I",IF(AND(AM67=0),"-")))))</f>
        <v>III</v>
      </c>
      <c r="AP67" s="98">
        <v>105</v>
      </c>
      <c r="AQ67" s="113" t="s">
        <v>400</v>
      </c>
      <c r="AR67" s="98" t="s">
        <v>379</v>
      </c>
      <c r="AS67" s="120" t="s">
        <v>376</v>
      </c>
      <c r="AT67" s="120" t="s">
        <v>376</v>
      </c>
      <c r="AU67" s="97" t="s">
        <v>376</v>
      </c>
      <c r="AV67" s="118" t="s">
        <v>461</v>
      </c>
      <c r="AW67" s="41" t="s">
        <v>401</v>
      </c>
      <c r="AX67" s="118" t="s">
        <v>388</v>
      </c>
      <c r="AY67" s="119"/>
      <c r="AZ67" s="119"/>
      <c r="BA67" s="118"/>
      <c r="BB67" s="38" t="s">
        <v>163</v>
      </c>
      <c r="BO67" s="27" t="s">
        <v>69</v>
      </c>
    </row>
    <row r="68" spans="2:67" ht="39.75" customHeight="1">
      <c r="B68" s="140"/>
      <c r="C68" s="140"/>
      <c r="D68" s="134"/>
      <c r="E68" s="134"/>
      <c r="F68" s="33" t="s">
        <v>368</v>
      </c>
      <c r="G68" s="134"/>
      <c r="H68" s="33">
        <v>0</v>
      </c>
      <c r="I68" s="33">
        <v>5</v>
      </c>
      <c r="J68" s="33">
        <v>100</v>
      </c>
      <c r="K68" s="34">
        <v>105</v>
      </c>
      <c r="L68" s="96" t="s">
        <v>75</v>
      </c>
      <c r="M68" s="33" t="s">
        <v>76</v>
      </c>
      <c r="N68" s="36" t="s">
        <v>371</v>
      </c>
      <c r="O68" s="103" t="s">
        <v>75</v>
      </c>
      <c r="P68" s="95" t="s">
        <v>372</v>
      </c>
      <c r="Q68" s="97" t="s">
        <v>376</v>
      </c>
      <c r="R68" s="97" t="s">
        <v>462</v>
      </c>
      <c r="S68" s="97" t="s">
        <v>375</v>
      </c>
      <c r="T68" s="33">
        <v>2</v>
      </c>
      <c r="U68" s="33">
        <v>4</v>
      </c>
      <c r="V68" s="98">
        <f t="shared" si="54"/>
        <v>8</v>
      </c>
      <c r="W68" s="34" t="str">
        <f t="shared" si="50"/>
        <v>MEDIO</v>
      </c>
      <c r="X68" s="33">
        <v>25</v>
      </c>
      <c r="Y68" s="97">
        <f t="shared" si="55"/>
        <v>200</v>
      </c>
      <c r="Z68" s="97" t="str">
        <f aca="true" t="shared" si="62" ref="Z68:Z86">IF(AND(Y68&gt;=1,Y68&lt;=30),"RIESGO ACEPTABLE",IF(AND(Y68&gt;=40,Y68&lt;=120),"RIESGO MEJORABLE",IF(AND(Y68&gt;=150,Y68&lt;=500),"RIESGO NO ACEPTABLE O ACEPTABLE CON CONTROL ESPECIFICO",IF(AND(Y68&gt;=600,Y68&lt;=4000),"RIESGO NO ACEPTABLE",IF(AND(Y68=0),"-")))))</f>
        <v>RIESGO NO ACEPTABLE O ACEPTABLE CON CONTROL ESPECIFICO</v>
      </c>
      <c r="AA68" s="97" t="str">
        <f t="shared" si="56"/>
        <v>II</v>
      </c>
      <c r="AB68" s="97">
        <v>105</v>
      </c>
      <c r="AC68" s="97" t="s">
        <v>376</v>
      </c>
      <c r="AD68" s="97" t="s">
        <v>376</v>
      </c>
      <c r="AE68" s="97" t="s">
        <v>376</v>
      </c>
      <c r="AF68" s="97" t="s">
        <v>435</v>
      </c>
      <c r="AG68" s="97" t="s">
        <v>376</v>
      </c>
      <c r="AH68" s="33">
        <v>2</v>
      </c>
      <c r="AI68" s="33">
        <v>2</v>
      </c>
      <c r="AJ68" s="97">
        <f t="shared" si="57"/>
        <v>4</v>
      </c>
      <c r="AK68" s="34" t="str">
        <f t="shared" si="60"/>
        <v>BAJO</v>
      </c>
      <c r="AL68" s="33">
        <v>10</v>
      </c>
      <c r="AM68" s="98">
        <f t="shared" si="58"/>
        <v>40</v>
      </c>
      <c r="AN68" s="107" t="str">
        <f t="shared" si="59"/>
        <v>RIESGO MEJORABLE</v>
      </c>
      <c r="AO68" s="98" t="str">
        <f t="shared" si="61"/>
        <v>III</v>
      </c>
      <c r="AP68" s="98">
        <v>105</v>
      </c>
      <c r="AQ68" s="97" t="s">
        <v>378</v>
      </c>
      <c r="AR68" s="98" t="s">
        <v>379</v>
      </c>
      <c r="AS68" s="97" t="s">
        <v>376</v>
      </c>
      <c r="AT68" s="97" t="s">
        <v>376</v>
      </c>
      <c r="AU68" s="97" t="s">
        <v>376</v>
      </c>
      <c r="AV68" s="100" t="s">
        <v>380</v>
      </c>
      <c r="AW68" s="97" t="s">
        <v>376</v>
      </c>
      <c r="AX68" s="93" t="s">
        <v>381</v>
      </c>
      <c r="AY68" s="101"/>
      <c r="AZ68" s="101"/>
      <c r="BA68" s="102"/>
      <c r="BB68" s="38" t="s">
        <v>163</v>
      </c>
      <c r="BO68" s="27" t="s">
        <v>70</v>
      </c>
    </row>
    <row r="69" spans="2:67" ht="48.75" customHeight="1">
      <c r="B69" s="140"/>
      <c r="C69" s="140"/>
      <c r="D69" s="134"/>
      <c r="E69" s="134"/>
      <c r="F69" s="33" t="s">
        <v>368</v>
      </c>
      <c r="G69" s="134"/>
      <c r="H69" s="33">
        <v>0</v>
      </c>
      <c r="I69" s="33">
        <v>5</v>
      </c>
      <c r="J69" s="33">
        <v>100</v>
      </c>
      <c r="K69" s="34">
        <v>105</v>
      </c>
      <c r="L69" s="96" t="s">
        <v>148</v>
      </c>
      <c r="M69" s="33" t="s">
        <v>55</v>
      </c>
      <c r="N69" s="95" t="s">
        <v>389</v>
      </c>
      <c r="O69" s="103" t="s">
        <v>148</v>
      </c>
      <c r="P69" s="95" t="s">
        <v>382</v>
      </c>
      <c r="Q69" s="97" t="s">
        <v>376</v>
      </c>
      <c r="R69" s="97" t="s">
        <v>376</v>
      </c>
      <c r="S69" s="97" t="s">
        <v>383</v>
      </c>
      <c r="T69" s="33">
        <v>2</v>
      </c>
      <c r="U69" s="33">
        <v>4</v>
      </c>
      <c r="V69" s="97">
        <v>8</v>
      </c>
      <c r="W69" s="34" t="str">
        <f t="shared" si="50"/>
        <v>MEDIO</v>
      </c>
      <c r="X69" s="33">
        <v>25</v>
      </c>
      <c r="Y69" s="97">
        <f t="shared" si="55"/>
        <v>200</v>
      </c>
      <c r="Z69" s="97" t="str">
        <f t="shared" si="62"/>
        <v>RIESGO NO ACEPTABLE O ACEPTABLE CON CONTROL ESPECIFICO</v>
      </c>
      <c r="AA69" s="104" t="str">
        <f t="shared" si="56"/>
        <v>II</v>
      </c>
      <c r="AB69" s="97">
        <v>105</v>
      </c>
      <c r="AC69" s="104" t="s">
        <v>376</v>
      </c>
      <c r="AD69" s="105" t="s">
        <v>376</v>
      </c>
      <c r="AE69" s="105" t="s">
        <v>376</v>
      </c>
      <c r="AF69" s="97" t="s">
        <v>384</v>
      </c>
      <c r="AG69" s="97" t="s">
        <v>376</v>
      </c>
      <c r="AH69" s="33">
        <v>2</v>
      </c>
      <c r="AI69" s="33">
        <v>3</v>
      </c>
      <c r="AJ69" s="104">
        <f t="shared" si="57"/>
        <v>6</v>
      </c>
      <c r="AK69" s="34" t="str">
        <f t="shared" si="51"/>
        <v>MEDIO</v>
      </c>
      <c r="AL69" s="33">
        <v>10</v>
      </c>
      <c r="AM69" s="106">
        <f t="shared" si="58"/>
        <v>60</v>
      </c>
      <c r="AN69" s="107" t="str">
        <f t="shared" si="59"/>
        <v>RIESGO MEJORABLE</v>
      </c>
      <c r="AO69" s="106" t="str">
        <f t="shared" si="61"/>
        <v>III</v>
      </c>
      <c r="AP69" s="98">
        <v>105</v>
      </c>
      <c r="AQ69" s="98" t="s">
        <v>385</v>
      </c>
      <c r="AR69" s="98" t="s">
        <v>379</v>
      </c>
      <c r="AS69" s="102" t="s">
        <v>376</v>
      </c>
      <c r="AT69" s="102" t="s">
        <v>376</v>
      </c>
      <c r="AU69" s="97" t="s">
        <v>386</v>
      </c>
      <c r="AV69" s="108" t="s">
        <v>387</v>
      </c>
      <c r="AW69" s="97" t="s">
        <v>376</v>
      </c>
      <c r="AX69" s="102" t="s">
        <v>388</v>
      </c>
      <c r="AY69" s="101"/>
      <c r="AZ69" s="101"/>
      <c r="BA69" s="102"/>
      <c r="BB69" s="38" t="s">
        <v>163</v>
      </c>
      <c r="BO69" s="27" t="s">
        <v>89</v>
      </c>
    </row>
    <row r="70" spans="2:67" ht="48" customHeight="1">
      <c r="B70" s="140"/>
      <c r="C70" s="140"/>
      <c r="D70" s="134"/>
      <c r="E70" s="134"/>
      <c r="F70" s="33" t="s">
        <v>368</v>
      </c>
      <c r="G70" s="134"/>
      <c r="H70" s="33">
        <v>0</v>
      </c>
      <c r="I70" s="33">
        <v>5</v>
      </c>
      <c r="J70" s="33">
        <v>100</v>
      </c>
      <c r="K70" s="34">
        <v>105</v>
      </c>
      <c r="L70" s="103" t="s">
        <v>62</v>
      </c>
      <c r="M70" s="33" t="s">
        <v>67</v>
      </c>
      <c r="N70" s="36" t="s">
        <v>463</v>
      </c>
      <c r="O70" s="103" t="s">
        <v>62</v>
      </c>
      <c r="P70" s="95" t="s">
        <v>464</v>
      </c>
      <c r="Q70" s="97" t="s">
        <v>376</v>
      </c>
      <c r="R70" s="97" t="s">
        <v>411</v>
      </c>
      <c r="S70" s="97" t="s">
        <v>465</v>
      </c>
      <c r="T70" s="102">
        <v>2</v>
      </c>
      <c r="U70" s="102">
        <v>2</v>
      </c>
      <c r="V70" s="98">
        <f aca="true" t="shared" si="63" ref="V70:V77">+T70*U70</f>
        <v>4</v>
      </c>
      <c r="W70" s="34" t="str">
        <f t="shared" si="50"/>
        <v>BAJO</v>
      </c>
      <c r="X70" s="102">
        <v>10</v>
      </c>
      <c r="Y70" s="98">
        <f t="shared" si="55"/>
        <v>40</v>
      </c>
      <c r="Z70" s="97" t="str">
        <f t="shared" si="62"/>
        <v>RIESGO MEJORABLE</v>
      </c>
      <c r="AA70" s="97" t="str">
        <f t="shared" si="56"/>
        <v>III</v>
      </c>
      <c r="AB70" s="97">
        <v>105</v>
      </c>
      <c r="AC70" s="104" t="s">
        <v>376</v>
      </c>
      <c r="AD70" s="105" t="s">
        <v>376</v>
      </c>
      <c r="AE70" s="105" t="s">
        <v>376</v>
      </c>
      <c r="AF70" s="97" t="s">
        <v>465</v>
      </c>
      <c r="AG70" s="97" t="s">
        <v>376</v>
      </c>
      <c r="AH70" s="102">
        <v>2</v>
      </c>
      <c r="AI70" s="102">
        <v>1</v>
      </c>
      <c r="AJ70" s="98">
        <f t="shared" si="57"/>
        <v>2</v>
      </c>
      <c r="AK70" s="34" t="str">
        <f t="shared" si="60"/>
        <v>BAJO</v>
      </c>
      <c r="AL70" s="102">
        <v>10</v>
      </c>
      <c r="AM70" s="98">
        <f t="shared" si="58"/>
        <v>20</v>
      </c>
      <c r="AN70" s="97" t="str">
        <f>IF(AND(AM70&gt;=1,AM70&lt;=30),"RIESGO ACEPTABLE",IF(AND(AM70&gt;=40,AM70&lt;=120),"RIESGO MEJORABLE",IF(AND(AM70&gt;=150,AM70&lt;=500),"RIESGO NO ACEPTABLE O ACEPTABLE CON CONTROL ESPECIFICO",IF(AND(AM70&gt;=600,AM70&lt;=4000),"RIESGO NO ACEPTABLE",IF(AND(AM70=0),"-")))))</f>
        <v>RIESGO ACEPTABLE</v>
      </c>
      <c r="AO70" s="98" t="str">
        <f t="shared" si="61"/>
        <v>IV</v>
      </c>
      <c r="AP70" s="98">
        <v>105</v>
      </c>
      <c r="AQ70" s="97" t="s">
        <v>466</v>
      </c>
      <c r="AR70" s="98" t="s">
        <v>379</v>
      </c>
      <c r="AS70" s="102" t="s">
        <v>376</v>
      </c>
      <c r="AT70" s="102" t="s">
        <v>376</v>
      </c>
      <c r="AU70" s="102" t="s">
        <v>376</v>
      </c>
      <c r="AV70" s="97" t="s">
        <v>467</v>
      </c>
      <c r="AW70" s="97" t="s">
        <v>376</v>
      </c>
      <c r="AX70" s="102" t="s">
        <v>388</v>
      </c>
      <c r="AY70" s="102"/>
      <c r="AZ70" s="102"/>
      <c r="BA70" s="102"/>
      <c r="BB70" s="38" t="s">
        <v>163</v>
      </c>
      <c r="BO70" s="27" t="s">
        <v>71</v>
      </c>
    </row>
    <row r="71" spans="2:67" ht="43.5" customHeight="1">
      <c r="B71" s="140"/>
      <c r="C71" s="140"/>
      <c r="D71" s="134"/>
      <c r="E71" s="134"/>
      <c r="F71" s="33" t="s">
        <v>436</v>
      </c>
      <c r="G71" s="134"/>
      <c r="H71" s="33">
        <v>0</v>
      </c>
      <c r="I71" s="33">
        <v>5</v>
      </c>
      <c r="J71" s="33">
        <v>100</v>
      </c>
      <c r="K71" s="34">
        <v>105</v>
      </c>
      <c r="L71" s="103" t="s">
        <v>68</v>
      </c>
      <c r="M71" s="33" t="s">
        <v>70</v>
      </c>
      <c r="N71" s="41" t="s">
        <v>417</v>
      </c>
      <c r="O71" s="103" t="s">
        <v>68</v>
      </c>
      <c r="P71" s="95" t="s">
        <v>418</v>
      </c>
      <c r="Q71" s="97" t="s">
        <v>376</v>
      </c>
      <c r="R71" s="33" t="s">
        <v>419</v>
      </c>
      <c r="S71" s="97" t="s">
        <v>420</v>
      </c>
      <c r="T71" s="33">
        <v>2</v>
      </c>
      <c r="U71" s="33">
        <v>2</v>
      </c>
      <c r="V71" s="98">
        <f t="shared" si="63"/>
        <v>4</v>
      </c>
      <c r="W71" s="34" t="str">
        <f t="shared" si="50"/>
        <v>BAJO</v>
      </c>
      <c r="X71" s="33">
        <v>25</v>
      </c>
      <c r="Y71" s="97">
        <f t="shared" si="55"/>
        <v>100</v>
      </c>
      <c r="Z71" s="99" t="str">
        <f t="shared" si="62"/>
        <v>RIESGO MEJORABLE</v>
      </c>
      <c r="AA71" s="97" t="str">
        <f t="shared" si="56"/>
        <v>III</v>
      </c>
      <c r="AB71" s="97">
        <v>105</v>
      </c>
      <c r="AC71" s="97" t="s">
        <v>376</v>
      </c>
      <c r="AD71" s="97" t="s">
        <v>376</v>
      </c>
      <c r="AE71" s="97" t="s">
        <v>421</v>
      </c>
      <c r="AF71" s="97" t="s">
        <v>422</v>
      </c>
      <c r="AG71" s="97" t="s">
        <v>376</v>
      </c>
      <c r="AH71" s="33">
        <v>2</v>
      </c>
      <c r="AI71" s="33">
        <v>1</v>
      </c>
      <c r="AJ71" s="97">
        <f t="shared" si="57"/>
        <v>2</v>
      </c>
      <c r="AK71" s="34" t="str">
        <f t="shared" si="60"/>
        <v>BAJO</v>
      </c>
      <c r="AL71" s="33">
        <v>10</v>
      </c>
      <c r="AM71" s="98">
        <f t="shared" si="58"/>
        <v>20</v>
      </c>
      <c r="AN71" s="97" t="str">
        <f>IF(AND(AM71&gt;=1,AM71&lt;=30),"RIESGO ACEPTABLE",IF(AND(AM71&gt;=40,AM71&lt;=120),"RIESGO MEJORABLE",IF(AND(AM71&gt;=150,AM71&lt;=500),"RIESGO NO ACEPTABLE O ACEPTABLE CON CONTROL ESPECIFICO",IF(AND(AM71&gt;=600,AM71&lt;=4000),"RIESGO NO ACEPTABLE",IF(AND(AM71=0),"-")))))</f>
        <v>RIESGO ACEPTABLE</v>
      </c>
      <c r="AO71" s="98" t="str">
        <f t="shared" si="61"/>
        <v>IV</v>
      </c>
      <c r="AP71" s="98">
        <v>105</v>
      </c>
      <c r="AQ71" s="33" t="s">
        <v>423</v>
      </c>
      <c r="AR71" s="98" t="s">
        <v>379</v>
      </c>
      <c r="AS71" s="97" t="s">
        <v>376</v>
      </c>
      <c r="AT71" s="97" t="s">
        <v>376</v>
      </c>
      <c r="AU71" s="97" t="s">
        <v>376</v>
      </c>
      <c r="AV71" s="121" t="s">
        <v>422</v>
      </c>
      <c r="AW71" s="97" t="s">
        <v>376</v>
      </c>
      <c r="AX71" s="93" t="s">
        <v>416</v>
      </c>
      <c r="AY71" s="101"/>
      <c r="AZ71" s="101"/>
      <c r="BA71" s="102"/>
      <c r="BB71" s="38" t="s">
        <v>163</v>
      </c>
      <c r="BO71" s="27" t="s">
        <v>72</v>
      </c>
    </row>
    <row r="72" spans="2:67" ht="45" customHeight="1">
      <c r="B72" s="140"/>
      <c r="C72" s="140"/>
      <c r="D72" s="134"/>
      <c r="E72" s="134"/>
      <c r="F72" s="33" t="s">
        <v>368</v>
      </c>
      <c r="G72" s="134"/>
      <c r="H72" s="33">
        <v>0</v>
      </c>
      <c r="I72" s="33">
        <v>5</v>
      </c>
      <c r="J72" s="33">
        <v>100</v>
      </c>
      <c r="K72" s="34">
        <v>105</v>
      </c>
      <c r="L72" s="103" t="s">
        <v>73</v>
      </c>
      <c r="M72" s="33" t="s">
        <v>92</v>
      </c>
      <c r="N72" s="95" t="s">
        <v>92</v>
      </c>
      <c r="O72" s="103" t="s">
        <v>73</v>
      </c>
      <c r="P72" s="95" t="s">
        <v>424</v>
      </c>
      <c r="Q72" s="97" t="s">
        <v>425</v>
      </c>
      <c r="R72" s="97" t="s">
        <v>426</v>
      </c>
      <c r="S72" s="97" t="s">
        <v>427</v>
      </c>
      <c r="T72" s="33">
        <v>2</v>
      </c>
      <c r="U72" s="33">
        <v>1</v>
      </c>
      <c r="V72" s="98">
        <f t="shared" si="63"/>
        <v>2</v>
      </c>
      <c r="W72" s="34" t="str">
        <f t="shared" si="50"/>
        <v>BAJO</v>
      </c>
      <c r="X72" s="33">
        <v>10</v>
      </c>
      <c r="Y72" s="97">
        <f t="shared" si="55"/>
        <v>20</v>
      </c>
      <c r="Z72" s="122" t="str">
        <f t="shared" si="62"/>
        <v>RIESGO ACEPTABLE</v>
      </c>
      <c r="AA72" s="97" t="str">
        <f t="shared" si="56"/>
        <v>IV</v>
      </c>
      <c r="AB72" s="97">
        <v>105</v>
      </c>
      <c r="AC72" s="97" t="s">
        <v>376</v>
      </c>
      <c r="AD72" s="97" t="s">
        <v>376</v>
      </c>
      <c r="AE72" s="97" t="s">
        <v>428</v>
      </c>
      <c r="AF72" s="97" t="s">
        <v>429</v>
      </c>
      <c r="AG72" s="97" t="s">
        <v>376</v>
      </c>
      <c r="AH72" s="33">
        <v>2</v>
      </c>
      <c r="AI72" s="33">
        <v>1</v>
      </c>
      <c r="AJ72" s="97">
        <f t="shared" si="57"/>
        <v>2</v>
      </c>
      <c r="AK72" s="34" t="str">
        <f t="shared" si="60"/>
        <v>BAJO</v>
      </c>
      <c r="AL72" s="33">
        <v>10</v>
      </c>
      <c r="AM72" s="98">
        <f t="shared" si="58"/>
        <v>20</v>
      </c>
      <c r="AN72" s="97" t="str">
        <f>IF(AND(AM72&gt;=1,AM72&lt;=30),"RIESGO ACEPTABLE",IF(AND(AM72&gt;=40,AM72&lt;=120),"RIESGO MEJORABLE",IF(AND(AM72&gt;=150,AM72&lt;=500),"RIESGO NO ACEPTABLE O ACEPTABLE CON CONTROL ESPECIFICO",IF(AND(AM72&gt;=600,AM72&lt;=4000),"RIESGO NO ACEPTABLE",IF(AND(AM72=0),"-")))))</f>
        <v>RIESGO ACEPTABLE</v>
      </c>
      <c r="AO72" s="98" t="str">
        <f t="shared" si="61"/>
        <v>IV</v>
      </c>
      <c r="AP72" s="98">
        <v>105</v>
      </c>
      <c r="AQ72" s="98" t="s">
        <v>430</v>
      </c>
      <c r="AR72" s="98" t="s">
        <v>379</v>
      </c>
      <c r="AS72" s="102" t="s">
        <v>376</v>
      </c>
      <c r="AT72" s="102" t="s">
        <v>376</v>
      </c>
      <c r="AU72" s="97" t="s">
        <v>428</v>
      </c>
      <c r="AV72" s="121" t="s">
        <v>429</v>
      </c>
      <c r="AW72" s="97" t="s">
        <v>376</v>
      </c>
      <c r="AX72" s="102" t="s">
        <v>388</v>
      </c>
      <c r="AY72" s="101"/>
      <c r="AZ72" s="101"/>
      <c r="BA72" s="102"/>
      <c r="BB72" s="38" t="s">
        <v>163</v>
      </c>
      <c r="BO72" s="27" t="s">
        <v>85</v>
      </c>
    </row>
    <row r="73" spans="2:67" ht="51.75" customHeight="1">
      <c r="B73" s="140"/>
      <c r="C73" s="141"/>
      <c r="D73" s="135"/>
      <c r="E73" s="135"/>
      <c r="F73" s="33" t="s">
        <v>436</v>
      </c>
      <c r="G73" s="135"/>
      <c r="H73" s="33">
        <v>0</v>
      </c>
      <c r="I73" s="33">
        <v>5</v>
      </c>
      <c r="J73" s="33">
        <v>100</v>
      </c>
      <c r="K73" s="34">
        <v>105</v>
      </c>
      <c r="L73" s="103" t="s">
        <v>68</v>
      </c>
      <c r="M73" s="33" t="s">
        <v>88</v>
      </c>
      <c r="N73" s="36" t="s">
        <v>431</v>
      </c>
      <c r="O73" s="103" t="s">
        <v>68</v>
      </c>
      <c r="P73" s="123" t="s">
        <v>432</v>
      </c>
      <c r="Q73" s="104" t="s">
        <v>376</v>
      </c>
      <c r="R73" s="104" t="s">
        <v>376</v>
      </c>
      <c r="S73" s="97" t="s">
        <v>433</v>
      </c>
      <c r="T73" s="102">
        <v>2</v>
      </c>
      <c r="U73" s="102">
        <v>4</v>
      </c>
      <c r="V73" s="98">
        <f t="shared" si="63"/>
        <v>8</v>
      </c>
      <c r="W73" s="34" t="str">
        <f t="shared" si="50"/>
        <v>MEDIO</v>
      </c>
      <c r="X73" s="102">
        <v>60</v>
      </c>
      <c r="Y73" s="98">
        <f t="shared" si="55"/>
        <v>480</v>
      </c>
      <c r="Z73" s="97" t="str">
        <f t="shared" si="62"/>
        <v>RIESGO NO ACEPTABLE O ACEPTABLE CON CONTROL ESPECIFICO</v>
      </c>
      <c r="AA73" s="97" t="str">
        <f t="shared" si="56"/>
        <v>II</v>
      </c>
      <c r="AB73" s="97">
        <v>105</v>
      </c>
      <c r="AC73" s="97" t="s">
        <v>376</v>
      </c>
      <c r="AD73" s="97" t="s">
        <v>376</v>
      </c>
      <c r="AE73" s="97" t="s">
        <v>434</v>
      </c>
      <c r="AF73" s="97" t="s">
        <v>435</v>
      </c>
      <c r="AG73" s="97" t="s">
        <v>376</v>
      </c>
      <c r="AH73" s="102">
        <v>2</v>
      </c>
      <c r="AI73" s="102">
        <v>3</v>
      </c>
      <c r="AJ73" s="98">
        <f t="shared" si="57"/>
        <v>6</v>
      </c>
      <c r="AK73" s="34" t="str">
        <f t="shared" si="51"/>
        <v>MEDIO</v>
      </c>
      <c r="AL73" s="102">
        <v>25</v>
      </c>
      <c r="AM73" s="98">
        <f t="shared" si="58"/>
        <v>150</v>
      </c>
      <c r="AN73" s="97" t="str">
        <f t="shared" si="59"/>
        <v>RIESGO NO ACEPTABLE O ACEPTABLE CON CONTROL ESPECIFICO</v>
      </c>
      <c r="AO73" s="98" t="str">
        <f t="shared" si="61"/>
        <v>II</v>
      </c>
      <c r="AP73" s="98">
        <v>105</v>
      </c>
      <c r="AQ73" s="98" t="s">
        <v>430</v>
      </c>
      <c r="AR73" s="98" t="s">
        <v>379</v>
      </c>
      <c r="AS73" s="102" t="s">
        <v>376</v>
      </c>
      <c r="AT73" s="102" t="s">
        <v>376</v>
      </c>
      <c r="AU73" s="97" t="s">
        <v>434</v>
      </c>
      <c r="AV73" s="97" t="s">
        <v>435</v>
      </c>
      <c r="AW73" s="97" t="s">
        <v>376</v>
      </c>
      <c r="AX73" s="102" t="s">
        <v>388</v>
      </c>
      <c r="AY73" s="102"/>
      <c r="AZ73" s="102"/>
      <c r="BA73" s="102"/>
      <c r="BB73" s="38" t="s">
        <v>163</v>
      </c>
      <c r="BO73" s="27" t="s">
        <v>91</v>
      </c>
    </row>
    <row r="74" spans="2:67" ht="65.25" customHeight="1">
      <c r="B74" s="140"/>
      <c r="C74" s="139" t="s">
        <v>458</v>
      </c>
      <c r="D74" s="133" t="s">
        <v>468</v>
      </c>
      <c r="E74" s="133" t="s">
        <v>469</v>
      </c>
      <c r="F74" s="33" t="s">
        <v>368</v>
      </c>
      <c r="G74" s="33" t="s">
        <v>470</v>
      </c>
      <c r="H74" s="33">
        <v>0</v>
      </c>
      <c r="I74" s="33">
        <v>8</v>
      </c>
      <c r="J74" s="33">
        <v>0</v>
      </c>
      <c r="K74" s="34">
        <v>8</v>
      </c>
      <c r="L74" s="103" t="s">
        <v>49</v>
      </c>
      <c r="M74" s="33" t="s">
        <v>124</v>
      </c>
      <c r="N74" s="112" t="s">
        <v>390</v>
      </c>
      <c r="O74" s="103" t="s">
        <v>49</v>
      </c>
      <c r="P74" s="95" t="s">
        <v>471</v>
      </c>
      <c r="Q74" s="104" t="s">
        <v>376</v>
      </c>
      <c r="R74" s="97" t="s">
        <v>472</v>
      </c>
      <c r="S74" s="104" t="s">
        <v>376</v>
      </c>
      <c r="T74" s="33">
        <v>2</v>
      </c>
      <c r="U74" s="33">
        <v>4</v>
      </c>
      <c r="V74" s="98">
        <f t="shared" si="63"/>
        <v>8</v>
      </c>
      <c r="W74" s="34" t="str">
        <f t="shared" si="50"/>
        <v>MEDIO</v>
      </c>
      <c r="X74" s="33">
        <v>25</v>
      </c>
      <c r="Y74" s="97">
        <f t="shared" si="55"/>
        <v>200</v>
      </c>
      <c r="Z74" s="97" t="str">
        <f t="shared" si="62"/>
        <v>RIESGO NO ACEPTABLE O ACEPTABLE CON CONTROL ESPECIFICO</v>
      </c>
      <c r="AA74" s="97" t="str">
        <f t="shared" si="56"/>
        <v>II</v>
      </c>
      <c r="AB74" s="97">
        <v>8</v>
      </c>
      <c r="AC74" s="104" t="s">
        <v>376</v>
      </c>
      <c r="AD74" s="104" t="s">
        <v>376</v>
      </c>
      <c r="AE74" s="104" t="s">
        <v>376</v>
      </c>
      <c r="AF74" s="97" t="s">
        <v>473</v>
      </c>
      <c r="AG74" s="97" t="s">
        <v>474</v>
      </c>
      <c r="AH74" s="33">
        <v>2</v>
      </c>
      <c r="AI74" s="33">
        <v>3</v>
      </c>
      <c r="AJ74" s="97">
        <f t="shared" si="57"/>
        <v>6</v>
      </c>
      <c r="AK74" s="97" t="str">
        <f t="shared" si="51"/>
        <v>MEDIO</v>
      </c>
      <c r="AL74" s="33">
        <v>10</v>
      </c>
      <c r="AM74" s="98">
        <f t="shared" si="58"/>
        <v>60</v>
      </c>
      <c r="AN74" s="99" t="str">
        <f t="shared" si="59"/>
        <v>RIESGO MEJORABLE</v>
      </c>
      <c r="AO74" s="98" t="str">
        <f t="shared" si="61"/>
        <v>III</v>
      </c>
      <c r="AP74" s="98">
        <v>8</v>
      </c>
      <c r="AQ74" s="97" t="s">
        <v>441</v>
      </c>
      <c r="AR74" s="98" t="s">
        <v>379</v>
      </c>
      <c r="AS74" s="104" t="s">
        <v>376</v>
      </c>
      <c r="AT74" s="104" t="s">
        <v>376</v>
      </c>
      <c r="AU74" s="104" t="s">
        <v>376</v>
      </c>
      <c r="AV74" s="121" t="s">
        <v>473</v>
      </c>
      <c r="AW74" s="97" t="s">
        <v>474</v>
      </c>
      <c r="AX74" s="102" t="s">
        <v>388</v>
      </c>
      <c r="AY74" s="101"/>
      <c r="AZ74" s="101"/>
      <c r="BA74" s="102"/>
      <c r="BB74" s="38" t="s">
        <v>163</v>
      </c>
      <c r="BO74" s="27" t="s">
        <v>76</v>
      </c>
    </row>
    <row r="75" spans="2:67" ht="41.25" customHeight="1">
      <c r="B75" s="140"/>
      <c r="C75" s="140"/>
      <c r="D75" s="134"/>
      <c r="E75" s="134"/>
      <c r="F75" s="33" t="s">
        <v>368</v>
      </c>
      <c r="G75" s="33" t="s">
        <v>470</v>
      </c>
      <c r="H75" s="33">
        <v>0</v>
      </c>
      <c r="I75" s="33">
        <v>8</v>
      </c>
      <c r="J75" s="33">
        <v>0</v>
      </c>
      <c r="K75" s="34">
        <v>8</v>
      </c>
      <c r="L75" s="103" t="s">
        <v>30</v>
      </c>
      <c r="M75" s="33" t="s">
        <v>134</v>
      </c>
      <c r="N75" s="126" t="s">
        <v>475</v>
      </c>
      <c r="O75" s="103" t="s">
        <v>30</v>
      </c>
      <c r="P75" s="127" t="s">
        <v>476</v>
      </c>
      <c r="Q75" s="97" t="s">
        <v>376</v>
      </c>
      <c r="R75" s="97" t="s">
        <v>433</v>
      </c>
      <c r="S75" s="97" t="s">
        <v>477</v>
      </c>
      <c r="T75" s="33">
        <v>2</v>
      </c>
      <c r="U75" s="33">
        <v>3</v>
      </c>
      <c r="V75" s="98">
        <f t="shared" si="63"/>
        <v>6</v>
      </c>
      <c r="W75" s="34" t="str">
        <f t="shared" si="50"/>
        <v>MEDIO</v>
      </c>
      <c r="X75" s="33">
        <v>25</v>
      </c>
      <c r="Y75" s="97">
        <f t="shared" si="55"/>
        <v>150</v>
      </c>
      <c r="Z75" s="97" t="str">
        <f t="shared" si="62"/>
        <v>RIESGO NO ACEPTABLE O ACEPTABLE CON CONTROL ESPECIFICO</v>
      </c>
      <c r="AA75" s="97" t="str">
        <f t="shared" si="56"/>
        <v>II</v>
      </c>
      <c r="AB75" s="97">
        <v>8</v>
      </c>
      <c r="AC75" s="104" t="s">
        <v>376</v>
      </c>
      <c r="AD75" s="104" t="s">
        <v>376</v>
      </c>
      <c r="AE75" s="104" t="s">
        <v>376</v>
      </c>
      <c r="AF75" s="97" t="s">
        <v>435</v>
      </c>
      <c r="AG75" s="97" t="s">
        <v>478</v>
      </c>
      <c r="AH75" s="33">
        <v>2</v>
      </c>
      <c r="AI75" s="33">
        <v>2</v>
      </c>
      <c r="AJ75" s="97">
        <f t="shared" si="57"/>
        <v>4</v>
      </c>
      <c r="AK75" s="97" t="str">
        <f t="shared" si="51"/>
        <v>BAJO</v>
      </c>
      <c r="AL75" s="33">
        <v>10</v>
      </c>
      <c r="AM75" s="98">
        <f t="shared" si="58"/>
        <v>40</v>
      </c>
      <c r="AN75" s="99" t="str">
        <f t="shared" si="59"/>
        <v>RIESGO MEJORABLE</v>
      </c>
      <c r="AO75" s="98" t="str">
        <f t="shared" si="61"/>
        <v>III</v>
      </c>
      <c r="AP75" s="98">
        <v>8</v>
      </c>
      <c r="AQ75" s="97" t="s">
        <v>479</v>
      </c>
      <c r="AR75" s="98" t="s">
        <v>379</v>
      </c>
      <c r="AS75" s="104" t="s">
        <v>376</v>
      </c>
      <c r="AT75" s="104" t="s">
        <v>376</v>
      </c>
      <c r="AU75" s="104" t="s">
        <v>376</v>
      </c>
      <c r="AV75" s="97" t="s">
        <v>435</v>
      </c>
      <c r="AW75" s="97" t="s">
        <v>478</v>
      </c>
      <c r="AX75" s="102" t="s">
        <v>388</v>
      </c>
      <c r="AY75" s="101"/>
      <c r="AZ75" s="101"/>
      <c r="BA75" s="102"/>
      <c r="BB75" s="38" t="s">
        <v>163</v>
      </c>
      <c r="BO75" s="27" t="s">
        <v>77</v>
      </c>
    </row>
    <row r="76" spans="2:67" ht="36" customHeight="1">
      <c r="B76" s="140"/>
      <c r="C76" s="140"/>
      <c r="D76" s="134"/>
      <c r="E76" s="134"/>
      <c r="F76" s="33" t="s">
        <v>368</v>
      </c>
      <c r="G76" s="33" t="s">
        <v>470</v>
      </c>
      <c r="H76" s="33">
        <v>0</v>
      </c>
      <c r="I76" s="33">
        <v>8</v>
      </c>
      <c r="J76" s="33">
        <v>0</v>
      </c>
      <c r="K76" s="34">
        <v>8</v>
      </c>
      <c r="L76" s="103" t="s">
        <v>46</v>
      </c>
      <c r="M76" s="33" t="s">
        <v>120</v>
      </c>
      <c r="N76" s="128" t="s">
        <v>480</v>
      </c>
      <c r="O76" s="103" t="s">
        <v>46</v>
      </c>
      <c r="P76" s="95" t="s">
        <v>481</v>
      </c>
      <c r="Q76" s="97" t="s">
        <v>376</v>
      </c>
      <c r="R76" s="97" t="s">
        <v>482</v>
      </c>
      <c r="S76" s="98" t="s">
        <v>483</v>
      </c>
      <c r="T76" s="33">
        <v>2</v>
      </c>
      <c r="U76" s="33">
        <v>4</v>
      </c>
      <c r="V76" s="98">
        <f t="shared" si="63"/>
        <v>8</v>
      </c>
      <c r="W76" s="34" t="str">
        <f t="shared" si="50"/>
        <v>MEDIO</v>
      </c>
      <c r="X76" s="33">
        <v>60</v>
      </c>
      <c r="Y76" s="97">
        <f t="shared" si="55"/>
        <v>480</v>
      </c>
      <c r="Z76" s="97" t="str">
        <f t="shared" si="62"/>
        <v>RIESGO NO ACEPTABLE O ACEPTABLE CON CONTROL ESPECIFICO</v>
      </c>
      <c r="AA76" s="97" t="str">
        <f t="shared" si="56"/>
        <v>II</v>
      </c>
      <c r="AB76" s="97">
        <v>8</v>
      </c>
      <c r="AC76" s="104" t="s">
        <v>376</v>
      </c>
      <c r="AD76" s="104" t="s">
        <v>376</v>
      </c>
      <c r="AE76" s="104" t="s">
        <v>376</v>
      </c>
      <c r="AF76" s="97" t="s">
        <v>435</v>
      </c>
      <c r="AG76" s="98" t="s">
        <v>484</v>
      </c>
      <c r="AH76" s="33">
        <v>2</v>
      </c>
      <c r="AI76" s="33">
        <v>3</v>
      </c>
      <c r="AJ76" s="97">
        <f t="shared" si="57"/>
        <v>6</v>
      </c>
      <c r="AK76" s="97" t="str">
        <f t="shared" si="51"/>
        <v>MEDIO</v>
      </c>
      <c r="AL76" s="33">
        <v>10</v>
      </c>
      <c r="AM76" s="98">
        <f t="shared" si="58"/>
        <v>60</v>
      </c>
      <c r="AN76" s="99" t="str">
        <f t="shared" si="59"/>
        <v>RIESGO MEJORABLE</v>
      </c>
      <c r="AO76" s="98" t="str">
        <f t="shared" si="61"/>
        <v>III</v>
      </c>
      <c r="AP76" s="98">
        <v>8</v>
      </c>
      <c r="AQ76" s="97" t="s">
        <v>485</v>
      </c>
      <c r="AR76" s="98" t="s">
        <v>379</v>
      </c>
      <c r="AS76" s="104" t="s">
        <v>376</v>
      </c>
      <c r="AT76" s="104" t="s">
        <v>376</v>
      </c>
      <c r="AU76" s="104" t="s">
        <v>376</v>
      </c>
      <c r="AV76" s="97" t="s">
        <v>486</v>
      </c>
      <c r="AW76" s="98" t="s">
        <v>484</v>
      </c>
      <c r="AX76" s="102" t="s">
        <v>388</v>
      </c>
      <c r="AY76" s="101"/>
      <c r="AZ76" s="101"/>
      <c r="BA76" s="102"/>
      <c r="BB76" s="38" t="s">
        <v>163</v>
      </c>
      <c r="BO76" s="27" t="s">
        <v>78</v>
      </c>
    </row>
    <row r="77" spans="2:67" ht="28.5" customHeight="1">
      <c r="B77" s="140"/>
      <c r="C77" s="140"/>
      <c r="D77" s="134"/>
      <c r="E77" s="134"/>
      <c r="F77" s="33" t="s">
        <v>368</v>
      </c>
      <c r="G77" s="33" t="s">
        <v>470</v>
      </c>
      <c r="H77" s="33">
        <v>0</v>
      </c>
      <c r="I77" s="33">
        <v>8</v>
      </c>
      <c r="J77" s="33">
        <v>0</v>
      </c>
      <c r="K77" s="34">
        <v>8</v>
      </c>
      <c r="L77" s="96" t="s">
        <v>75</v>
      </c>
      <c r="M77" s="33" t="s">
        <v>76</v>
      </c>
      <c r="N77" s="36" t="s">
        <v>371</v>
      </c>
      <c r="O77" s="103" t="s">
        <v>75</v>
      </c>
      <c r="P77" s="95" t="s">
        <v>372</v>
      </c>
      <c r="Q77" s="97" t="s">
        <v>376</v>
      </c>
      <c r="R77" s="97" t="s">
        <v>462</v>
      </c>
      <c r="S77" s="97" t="s">
        <v>375</v>
      </c>
      <c r="T77" s="33">
        <v>2</v>
      </c>
      <c r="U77" s="33">
        <v>4</v>
      </c>
      <c r="V77" s="98">
        <f t="shared" si="63"/>
        <v>8</v>
      </c>
      <c r="W77" s="34" t="str">
        <f t="shared" si="50"/>
        <v>MEDIO</v>
      </c>
      <c r="X77" s="33">
        <v>25</v>
      </c>
      <c r="Y77" s="97">
        <f t="shared" si="55"/>
        <v>200</v>
      </c>
      <c r="Z77" s="97" t="str">
        <f t="shared" si="62"/>
        <v>RIESGO NO ACEPTABLE O ACEPTABLE CON CONTROL ESPECIFICO</v>
      </c>
      <c r="AA77" s="97" t="str">
        <f>+IF(AND(Y77&gt;=0.1,Y77&lt;=31),"IV",IF(AND(Y77&gt;=40,Y77&lt;=120),"III",IF(AND(Y77&gt;=150,Y77&lt;=500),"II",IF(AND(Y77&gt;=600,Y77&lt;=4000),"I",IF(AND(Y77=0),"-")))))</f>
        <v>II</v>
      </c>
      <c r="AB77" s="97">
        <v>8</v>
      </c>
      <c r="AC77" s="97" t="s">
        <v>376</v>
      </c>
      <c r="AD77" s="97" t="s">
        <v>376</v>
      </c>
      <c r="AE77" s="97" t="s">
        <v>376</v>
      </c>
      <c r="AF77" s="97" t="s">
        <v>435</v>
      </c>
      <c r="AG77" s="97" t="s">
        <v>376</v>
      </c>
      <c r="AH77" s="33">
        <v>2</v>
      </c>
      <c r="AI77" s="33">
        <v>2</v>
      </c>
      <c r="AJ77" s="97">
        <f t="shared" si="57"/>
        <v>4</v>
      </c>
      <c r="AK77" s="97" t="str">
        <f t="shared" si="51"/>
        <v>BAJO</v>
      </c>
      <c r="AL77" s="33">
        <v>10</v>
      </c>
      <c r="AM77" s="98">
        <f>+AJ77*AL77</f>
        <v>40</v>
      </c>
      <c r="AN77" s="107" t="str">
        <f>IF(AND(AM77&gt;=1,AM77&lt;=30),"RIESGO ACEPTABLE",IF(AND(AM77&gt;=40,AM77&lt;=120),"RIESGO MEJORABLE",IF(AND(AM77&gt;=150,AM77&lt;=500),"RIESGO NO ACEPTABLE O ACEPTABLE CON CONTROL ESPECIFICO",IF(AND(AM77&gt;=600,AM77&lt;=4000),"RIESGO NO ACEPTABLE",IF(AND(AM77=0),"-")))))</f>
        <v>RIESGO MEJORABLE</v>
      </c>
      <c r="AO77" s="98" t="str">
        <f>+IF(AND(AM77&gt;=0.1,AM77&lt;=31),"IV",IF(AND(AM77&gt;=40,AM77&lt;=120),"III",IF(AND(AM77&gt;=150,AM77&lt;=500),"II",IF(AND(AM77&gt;=600,AM77&lt;=4000),"I",IF(AND(AM77=0),"-")))))</f>
        <v>III</v>
      </c>
      <c r="AP77" s="98">
        <v>8</v>
      </c>
      <c r="AQ77" s="97" t="s">
        <v>378</v>
      </c>
      <c r="AR77" s="98" t="s">
        <v>379</v>
      </c>
      <c r="AS77" s="97" t="s">
        <v>376</v>
      </c>
      <c r="AT77" s="97" t="s">
        <v>376</v>
      </c>
      <c r="AU77" s="97" t="s">
        <v>376</v>
      </c>
      <c r="AV77" s="100" t="s">
        <v>380</v>
      </c>
      <c r="AW77" s="97" t="s">
        <v>376</v>
      </c>
      <c r="AX77" s="93" t="s">
        <v>381</v>
      </c>
      <c r="AY77" s="101"/>
      <c r="AZ77" s="101"/>
      <c r="BA77" s="102"/>
      <c r="BB77" s="38" t="s">
        <v>163</v>
      </c>
      <c r="BO77" s="27" t="s">
        <v>79</v>
      </c>
    </row>
    <row r="78" spans="2:67" ht="29.25" customHeight="1">
      <c r="B78" s="140"/>
      <c r="C78" s="140"/>
      <c r="D78" s="134"/>
      <c r="E78" s="134"/>
      <c r="F78" s="33" t="s">
        <v>368</v>
      </c>
      <c r="G78" s="33" t="s">
        <v>470</v>
      </c>
      <c r="H78" s="33">
        <v>0</v>
      </c>
      <c r="I78" s="33">
        <v>8</v>
      </c>
      <c r="J78" s="33">
        <v>0</v>
      </c>
      <c r="K78" s="34">
        <v>8</v>
      </c>
      <c r="L78" s="96" t="s">
        <v>148</v>
      </c>
      <c r="M78" s="33" t="s">
        <v>55</v>
      </c>
      <c r="N78" s="95" t="s">
        <v>389</v>
      </c>
      <c r="O78" s="103" t="s">
        <v>148</v>
      </c>
      <c r="P78" s="95" t="s">
        <v>382</v>
      </c>
      <c r="Q78" s="97" t="s">
        <v>376</v>
      </c>
      <c r="R78" s="97" t="s">
        <v>376</v>
      </c>
      <c r="S78" s="97" t="s">
        <v>383</v>
      </c>
      <c r="T78" s="33">
        <v>2</v>
      </c>
      <c r="U78" s="33">
        <v>4</v>
      </c>
      <c r="V78" s="97">
        <v>8</v>
      </c>
      <c r="W78" s="34" t="str">
        <f t="shared" si="50"/>
        <v>MEDIO</v>
      </c>
      <c r="X78" s="33">
        <v>25</v>
      </c>
      <c r="Y78" s="97">
        <f t="shared" si="55"/>
        <v>200</v>
      </c>
      <c r="Z78" s="97" t="str">
        <f t="shared" si="62"/>
        <v>RIESGO NO ACEPTABLE O ACEPTABLE CON CONTROL ESPECIFICO</v>
      </c>
      <c r="AA78" s="104" t="str">
        <f>+IF(AND(Y78&gt;=0.1,Y78&lt;=31),"IV",IF(AND(Y78&gt;=40,Y78&lt;=120),"III",IF(AND(Y78&gt;=150,Y78&lt;=500),"II",IF(AND(Y78&gt;=600,Y78&lt;=4000),"I",IF(AND(Y78=0),"-")))))</f>
        <v>II</v>
      </c>
      <c r="AB78" s="97">
        <v>8</v>
      </c>
      <c r="AC78" s="104" t="s">
        <v>376</v>
      </c>
      <c r="AD78" s="105" t="s">
        <v>376</v>
      </c>
      <c r="AE78" s="105" t="s">
        <v>376</v>
      </c>
      <c r="AF78" s="97" t="s">
        <v>384</v>
      </c>
      <c r="AG78" s="97" t="s">
        <v>376</v>
      </c>
      <c r="AH78" s="33">
        <v>2</v>
      </c>
      <c r="AI78" s="33">
        <v>3</v>
      </c>
      <c r="AJ78" s="104">
        <f t="shared" si="57"/>
        <v>6</v>
      </c>
      <c r="AK78" s="97" t="str">
        <f t="shared" si="51"/>
        <v>MEDIO</v>
      </c>
      <c r="AL78" s="33">
        <v>10</v>
      </c>
      <c r="AM78" s="106">
        <f>+AJ78*AL78</f>
        <v>60</v>
      </c>
      <c r="AN78" s="107" t="str">
        <f>IF(AND(AM78&gt;=1,AM78&lt;=30),"RIESGO ACEPTABLE",IF(AND(AM78&gt;=40,AM78&lt;=120),"RIESGO MEJORABLE",IF(AND(AM78&gt;=150,AM78&lt;=500),"RIESGO NO ACEPTABLE O ACEPTABLE CON CONTROL ESPECIFICO",IF(AND(AM78&gt;=600,AM78&lt;=4000),"RIESGO NO ACEPTABLE",IF(AND(AM78=0),"-")))))</f>
        <v>RIESGO MEJORABLE</v>
      </c>
      <c r="AO78" s="106" t="str">
        <f>+IF(AND(AM78&gt;=0.1,AM78&lt;=31),"IV",IF(AND(AM78&gt;=40,AM78&lt;=120),"III",IF(AND(AM78&gt;=150,AM78&lt;=500),"II",IF(AND(AM78&gt;=600,AM78&lt;=4000),"I",IF(AND(AM78=0),"-")))))</f>
        <v>III</v>
      </c>
      <c r="AP78" s="98">
        <v>8</v>
      </c>
      <c r="AQ78" s="98" t="s">
        <v>385</v>
      </c>
      <c r="AR78" s="98" t="s">
        <v>379</v>
      </c>
      <c r="AS78" s="102" t="s">
        <v>376</v>
      </c>
      <c r="AT78" s="102" t="s">
        <v>376</v>
      </c>
      <c r="AU78" s="97" t="s">
        <v>386</v>
      </c>
      <c r="AV78" s="108" t="s">
        <v>387</v>
      </c>
      <c r="AW78" s="97" t="s">
        <v>376</v>
      </c>
      <c r="AX78" s="102" t="s">
        <v>388</v>
      </c>
      <c r="AY78" s="101"/>
      <c r="AZ78" s="101"/>
      <c r="BA78" s="102"/>
      <c r="BB78" s="38" t="s">
        <v>163</v>
      </c>
      <c r="BO78" s="27" t="s">
        <v>80</v>
      </c>
    </row>
    <row r="79" spans="2:67" ht="45.75" customHeight="1">
      <c r="B79" s="140"/>
      <c r="C79" s="140"/>
      <c r="D79" s="134"/>
      <c r="E79" s="134"/>
      <c r="F79" s="33" t="s">
        <v>368</v>
      </c>
      <c r="G79" s="33" t="s">
        <v>470</v>
      </c>
      <c r="H79" s="33">
        <v>0</v>
      </c>
      <c r="I79" s="33">
        <v>8</v>
      </c>
      <c r="J79" s="33">
        <v>0</v>
      </c>
      <c r="K79" s="34">
        <v>8</v>
      </c>
      <c r="L79" s="103" t="s">
        <v>62</v>
      </c>
      <c r="M79" s="33" t="s">
        <v>67</v>
      </c>
      <c r="N79" s="36" t="s">
        <v>463</v>
      </c>
      <c r="O79" s="103" t="s">
        <v>62</v>
      </c>
      <c r="P79" s="95" t="s">
        <v>464</v>
      </c>
      <c r="Q79" s="97" t="s">
        <v>376</v>
      </c>
      <c r="R79" s="97" t="s">
        <v>411</v>
      </c>
      <c r="S79" s="97" t="s">
        <v>465</v>
      </c>
      <c r="T79" s="102">
        <v>2</v>
      </c>
      <c r="U79" s="102">
        <v>2</v>
      </c>
      <c r="V79" s="98">
        <f>+T79*U79</f>
        <v>4</v>
      </c>
      <c r="W79" s="34" t="str">
        <f t="shared" si="50"/>
        <v>BAJO</v>
      </c>
      <c r="X79" s="102">
        <v>10</v>
      </c>
      <c r="Y79" s="98">
        <f t="shared" si="55"/>
        <v>40</v>
      </c>
      <c r="Z79" s="99" t="str">
        <f t="shared" si="62"/>
        <v>RIESGO MEJORABLE</v>
      </c>
      <c r="AA79" s="97" t="str">
        <f t="shared" si="56"/>
        <v>III</v>
      </c>
      <c r="AB79" s="97">
        <v>8</v>
      </c>
      <c r="AC79" s="104" t="s">
        <v>376</v>
      </c>
      <c r="AD79" s="105" t="s">
        <v>376</v>
      </c>
      <c r="AE79" s="105" t="s">
        <v>376</v>
      </c>
      <c r="AF79" s="97" t="s">
        <v>465</v>
      </c>
      <c r="AG79" s="97" t="s">
        <v>376</v>
      </c>
      <c r="AH79" s="102">
        <v>2</v>
      </c>
      <c r="AI79" s="102">
        <v>1</v>
      </c>
      <c r="AJ79" s="98">
        <f t="shared" si="57"/>
        <v>2</v>
      </c>
      <c r="AK79" s="97" t="str">
        <f t="shared" si="51"/>
        <v>BAJO</v>
      </c>
      <c r="AL79" s="102">
        <v>10</v>
      </c>
      <c r="AM79" s="98">
        <f t="shared" si="58"/>
        <v>20</v>
      </c>
      <c r="AN79" s="97" t="str">
        <f aca="true" t="shared" si="64" ref="AN79:AN85">IF(AND(AM79&gt;=1,AM79&lt;=30),"RIESGO ACEPTABLE",IF(AND(AM79&gt;=40,AM79&lt;=120),"RIESGO MEJORABLE",IF(AND(AM79&gt;=150,AM79&lt;=500),"RIESGO NO ACEPTABLE O ACEPTABLE CON CONTROL ESPECIFICO",IF(AND(AM79&gt;=600,AM79&lt;=4000),"RIESGO NO ACEPTABLE",IF(AND(AM79=0),"-")))))</f>
        <v>RIESGO ACEPTABLE</v>
      </c>
      <c r="AO79" s="98" t="str">
        <f aca="true" t="shared" si="65" ref="AO79:AO85">+IF(AND(AM79&gt;=0.1,AM79&lt;=31),"IV",IF(AND(AM79&gt;=40,AM79&lt;=120),"III",IF(AND(AM79&gt;=150,AM79&lt;=500),"II",IF(AND(AM79&gt;=600,AM79&lt;=4000),"I",IF(AND(AM79=0),"-")))))</f>
        <v>IV</v>
      </c>
      <c r="AP79" s="98">
        <v>8</v>
      </c>
      <c r="AQ79" s="97" t="s">
        <v>466</v>
      </c>
      <c r="AR79" s="98" t="s">
        <v>379</v>
      </c>
      <c r="AS79" s="102" t="s">
        <v>376</v>
      </c>
      <c r="AT79" s="102" t="s">
        <v>376</v>
      </c>
      <c r="AU79" s="102" t="s">
        <v>376</v>
      </c>
      <c r="AV79" s="97" t="s">
        <v>467</v>
      </c>
      <c r="AW79" s="97" t="s">
        <v>376</v>
      </c>
      <c r="AX79" s="102" t="s">
        <v>388</v>
      </c>
      <c r="AY79" s="102"/>
      <c r="AZ79" s="102"/>
      <c r="BA79" s="102"/>
      <c r="BB79" s="38" t="s">
        <v>163</v>
      </c>
      <c r="BO79" s="27" t="s">
        <v>81</v>
      </c>
    </row>
    <row r="80" spans="2:67" ht="49.5" customHeight="1">
      <c r="B80" s="140"/>
      <c r="C80" s="140"/>
      <c r="D80" s="134"/>
      <c r="E80" s="134"/>
      <c r="F80" s="33" t="s">
        <v>436</v>
      </c>
      <c r="G80" s="33" t="s">
        <v>470</v>
      </c>
      <c r="H80" s="33">
        <v>0</v>
      </c>
      <c r="I80" s="33">
        <v>8</v>
      </c>
      <c r="J80" s="33">
        <v>0</v>
      </c>
      <c r="K80" s="34">
        <v>8</v>
      </c>
      <c r="L80" s="103" t="s">
        <v>68</v>
      </c>
      <c r="M80" s="33" t="s">
        <v>70</v>
      </c>
      <c r="N80" s="41" t="s">
        <v>417</v>
      </c>
      <c r="O80" s="103" t="s">
        <v>68</v>
      </c>
      <c r="P80" s="95" t="s">
        <v>418</v>
      </c>
      <c r="Q80" s="97" t="s">
        <v>376</v>
      </c>
      <c r="R80" s="33" t="s">
        <v>419</v>
      </c>
      <c r="S80" s="97" t="s">
        <v>420</v>
      </c>
      <c r="T80" s="33">
        <v>2</v>
      </c>
      <c r="U80" s="33">
        <v>2</v>
      </c>
      <c r="V80" s="98">
        <f>+T80*U80</f>
        <v>4</v>
      </c>
      <c r="W80" s="34" t="str">
        <f t="shared" si="50"/>
        <v>BAJO</v>
      </c>
      <c r="X80" s="33">
        <v>25</v>
      </c>
      <c r="Y80" s="97">
        <f t="shared" si="55"/>
        <v>100</v>
      </c>
      <c r="Z80" s="99" t="str">
        <f t="shared" si="62"/>
        <v>RIESGO MEJORABLE</v>
      </c>
      <c r="AA80" s="97" t="str">
        <f t="shared" si="56"/>
        <v>III</v>
      </c>
      <c r="AB80" s="97">
        <v>8</v>
      </c>
      <c r="AC80" s="97" t="s">
        <v>376</v>
      </c>
      <c r="AD80" s="97" t="s">
        <v>376</v>
      </c>
      <c r="AE80" s="97" t="s">
        <v>421</v>
      </c>
      <c r="AF80" s="97" t="s">
        <v>422</v>
      </c>
      <c r="AG80" s="97" t="s">
        <v>376</v>
      </c>
      <c r="AH80" s="33">
        <v>2</v>
      </c>
      <c r="AI80" s="33">
        <v>1</v>
      </c>
      <c r="AJ80" s="97">
        <f t="shared" si="57"/>
        <v>2</v>
      </c>
      <c r="AK80" s="97" t="str">
        <f t="shared" si="51"/>
        <v>BAJO</v>
      </c>
      <c r="AL80" s="33">
        <v>10</v>
      </c>
      <c r="AM80" s="98">
        <f t="shared" si="58"/>
        <v>20</v>
      </c>
      <c r="AN80" s="97" t="str">
        <f t="shared" si="64"/>
        <v>RIESGO ACEPTABLE</v>
      </c>
      <c r="AO80" s="98" t="str">
        <f t="shared" si="65"/>
        <v>IV</v>
      </c>
      <c r="AP80" s="98">
        <v>8</v>
      </c>
      <c r="AQ80" s="33" t="s">
        <v>423</v>
      </c>
      <c r="AR80" s="98" t="s">
        <v>379</v>
      </c>
      <c r="AS80" s="97" t="s">
        <v>376</v>
      </c>
      <c r="AT80" s="97" t="s">
        <v>376</v>
      </c>
      <c r="AU80" s="97" t="s">
        <v>376</v>
      </c>
      <c r="AV80" s="121" t="s">
        <v>422</v>
      </c>
      <c r="AW80" s="97" t="s">
        <v>376</v>
      </c>
      <c r="AX80" s="93" t="s">
        <v>416</v>
      </c>
      <c r="AY80" s="101"/>
      <c r="AZ80" s="101"/>
      <c r="BA80" s="102"/>
      <c r="BB80" s="38" t="s">
        <v>163</v>
      </c>
      <c r="BO80" s="27" t="s">
        <v>83</v>
      </c>
    </row>
    <row r="81" spans="2:67" ht="57.75" customHeight="1">
      <c r="B81" s="140"/>
      <c r="C81" s="141"/>
      <c r="D81" s="135"/>
      <c r="E81" s="135"/>
      <c r="F81" s="33" t="s">
        <v>436</v>
      </c>
      <c r="G81" s="33" t="s">
        <v>470</v>
      </c>
      <c r="H81" s="33">
        <v>0</v>
      </c>
      <c r="I81" s="33">
        <v>8</v>
      </c>
      <c r="J81" s="33">
        <v>0</v>
      </c>
      <c r="K81" s="34">
        <v>8</v>
      </c>
      <c r="L81" s="103" t="s">
        <v>73</v>
      </c>
      <c r="M81" s="33" t="s">
        <v>92</v>
      </c>
      <c r="N81" s="95" t="s">
        <v>92</v>
      </c>
      <c r="O81" s="103" t="s">
        <v>73</v>
      </c>
      <c r="P81" s="95" t="s">
        <v>424</v>
      </c>
      <c r="Q81" s="97" t="s">
        <v>425</v>
      </c>
      <c r="R81" s="97" t="s">
        <v>426</v>
      </c>
      <c r="S81" s="97" t="s">
        <v>427</v>
      </c>
      <c r="T81" s="33">
        <v>2</v>
      </c>
      <c r="U81" s="33">
        <v>1</v>
      </c>
      <c r="V81" s="98">
        <f>+T81*U81</f>
        <v>2</v>
      </c>
      <c r="W81" s="34" t="str">
        <f t="shared" si="50"/>
        <v>BAJO</v>
      </c>
      <c r="X81" s="33">
        <v>10</v>
      </c>
      <c r="Y81" s="97">
        <f t="shared" si="55"/>
        <v>20</v>
      </c>
      <c r="Z81" s="122" t="str">
        <f t="shared" si="62"/>
        <v>RIESGO ACEPTABLE</v>
      </c>
      <c r="AA81" s="97" t="str">
        <f t="shared" si="56"/>
        <v>IV</v>
      </c>
      <c r="AB81" s="97">
        <v>8</v>
      </c>
      <c r="AC81" s="97" t="s">
        <v>376</v>
      </c>
      <c r="AD81" s="97" t="s">
        <v>376</v>
      </c>
      <c r="AE81" s="97" t="s">
        <v>428</v>
      </c>
      <c r="AF81" s="97" t="s">
        <v>429</v>
      </c>
      <c r="AG81" s="97" t="s">
        <v>376</v>
      </c>
      <c r="AH81" s="33">
        <v>2</v>
      </c>
      <c r="AI81" s="33">
        <v>1</v>
      </c>
      <c r="AJ81" s="97">
        <f t="shared" si="57"/>
        <v>2</v>
      </c>
      <c r="AK81" s="97" t="str">
        <f t="shared" si="51"/>
        <v>BAJO</v>
      </c>
      <c r="AL81" s="33">
        <v>10</v>
      </c>
      <c r="AM81" s="98">
        <f t="shared" si="58"/>
        <v>20</v>
      </c>
      <c r="AN81" s="97" t="str">
        <f t="shared" si="64"/>
        <v>RIESGO ACEPTABLE</v>
      </c>
      <c r="AO81" s="98" t="str">
        <f t="shared" si="65"/>
        <v>IV</v>
      </c>
      <c r="AP81" s="98">
        <v>8</v>
      </c>
      <c r="AQ81" s="98" t="s">
        <v>430</v>
      </c>
      <c r="AR81" s="98" t="s">
        <v>379</v>
      </c>
      <c r="AS81" s="102" t="s">
        <v>376</v>
      </c>
      <c r="AT81" s="102" t="s">
        <v>376</v>
      </c>
      <c r="AU81" s="97" t="s">
        <v>428</v>
      </c>
      <c r="AV81" s="121" t="s">
        <v>429</v>
      </c>
      <c r="AW81" s="97" t="s">
        <v>376</v>
      </c>
      <c r="AX81" s="102" t="s">
        <v>388</v>
      </c>
      <c r="AY81" s="101"/>
      <c r="AZ81" s="101"/>
      <c r="BA81" s="102"/>
      <c r="BB81" s="38" t="s">
        <v>163</v>
      </c>
      <c r="BO81" s="27" t="s">
        <v>74</v>
      </c>
    </row>
    <row r="82" spans="2:67" ht="55.5" customHeight="1">
      <c r="B82" s="140"/>
      <c r="C82" s="139" t="s">
        <v>490</v>
      </c>
      <c r="D82" s="133" t="s">
        <v>487</v>
      </c>
      <c r="E82" s="133" t="s">
        <v>488</v>
      </c>
      <c r="F82" s="33" t="s">
        <v>436</v>
      </c>
      <c r="G82" s="33" t="s">
        <v>489</v>
      </c>
      <c r="H82" s="33">
        <v>0</v>
      </c>
      <c r="I82" s="33">
        <v>4</v>
      </c>
      <c r="J82" s="33">
        <v>0</v>
      </c>
      <c r="K82" s="34">
        <v>4</v>
      </c>
      <c r="L82" s="103" t="s">
        <v>41</v>
      </c>
      <c r="M82" s="33" t="s">
        <v>131</v>
      </c>
      <c r="N82" s="36" t="s">
        <v>491</v>
      </c>
      <c r="O82" s="103" t="s">
        <v>41</v>
      </c>
      <c r="P82" s="95" t="s">
        <v>403</v>
      </c>
      <c r="Q82" s="97" t="s">
        <v>376</v>
      </c>
      <c r="R82" s="97" t="s">
        <v>376</v>
      </c>
      <c r="S82" s="97" t="s">
        <v>404</v>
      </c>
      <c r="T82" s="33">
        <v>2</v>
      </c>
      <c r="U82" s="33">
        <v>3</v>
      </c>
      <c r="V82" s="98">
        <f>+T82*U82</f>
        <v>6</v>
      </c>
      <c r="W82" s="34" t="str">
        <f t="shared" si="50"/>
        <v>MEDIO</v>
      </c>
      <c r="X82" s="33">
        <v>10</v>
      </c>
      <c r="Y82" s="97">
        <f t="shared" si="55"/>
        <v>60</v>
      </c>
      <c r="Z82" s="99" t="str">
        <f t="shared" si="62"/>
        <v>RIESGO MEJORABLE</v>
      </c>
      <c r="AA82" s="97" t="str">
        <f aca="true" t="shared" si="66" ref="AA82:AA88">+IF(AND(Y82&gt;=0.1,Y82&lt;=31),"IV",IF(AND(Y82&gt;=40,Y82&lt;=120),"III",IF(AND(Y82&gt;=150,Y82&lt;=500),"II",IF(AND(Y82&gt;=600,Y82&lt;=4000),"I",IF(AND(Y82=0),"-")))))</f>
        <v>III</v>
      </c>
      <c r="AB82" s="97">
        <v>4</v>
      </c>
      <c r="AC82" s="104" t="s">
        <v>376</v>
      </c>
      <c r="AD82" s="105" t="s">
        <v>376</v>
      </c>
      <c r="AE82" s="105" t="s">
        <v>376</v>
      </c>
      <c r="AF82" s="97" t="s">
        <v>405</v>
      </c>
      <c r="AG82" s="97" t="s">
        <v>406</v>
      </c>
      <c r="AH82" s="33">
        <v>2</v>
      </c>
      <c r="AI82" s="33">
        <v>2</v>
      </c>
      <c r="AJ82" s="97">
        <f t="shared" si="57"/>
        <v>4</v>
      </c>
      <c r="AK82" s="97" t="str">
        <f t="shared" si="51"/>
        <v>BAJO</v>
      </c>
      <c r="AL82" s="33">
        <v>10</v>
      </c>
      <c r="AM82" s="98">
        <f t="shared" si="58"/>
        <v>40</v>
      </c>
      <c r="AN82" s="107" t="str">
        <f t="shared" si="64"/>
        <v>RIESGO MEJORABLE</v>
      </c>
      <c r="AO82" s="98" t="str">
        <f t="shared" si="65"/>
        <v>III</v>
      </c>
      <c r="AP82" s="98">
        <v>4</v>
      </c>
      <c r="AQ82" s="97" t="s">
        <v>407</v>
      </c>
      <c r="AR82" s="98" t="s">
        <v>379</v>
      </c>
      <c r="AS82" s="102" t="s">
        <v>376</v>
      </c>
      <c r="AT82" s="102" t="s">
        <v>376</v>
      </c>
      <c r="AU82" s="102" t="s">
        <v>376</v>
      </c>
      <c r="AV82" s="121" t="s">
        <v>405</v>
      </c>
      <c r="AW82" s="97" t="s">
        <v>406</v>
      </c>
      <c r="AX82" s="102" t="s">
        <v>388</v>
      </c>
      <c r="AY82" s="101"/>
      <c r="AZ82" s="101"/>
      <c r="BA82" s="102"/>
      <c r="BB82" s="38" t="s">
        <v>163</v>
      </c>
      <c r="BO82" s="27" t="s">
        <v>92</v>
      </c>
    </row>
    <row r="83" spans="2:67" ht="60" customHeight="1">
      <c r="B83" s="140"/>
      <c r="C83" s="140"/>
      <c r="D83" s="134"/>
      <c r="E83" s="134"/>
      <c r="F83" s="33" t="s">
        <v>436</v>
      </c>
      <c r="G83" s="33" t="s">
        <v>489</v>
      </c>
      <c r="H83" s="33">
        <v>0</v>
      </c>
      <c r="I83" s="33">
        <v>4</v>
      </c>
      <c r="J83" s="33">
        <v>0</v>
      </c>
      <c r="K83" s="34">
        <v>4</v>
      </c>
      <c r="L83" s="96" t="s">
        <v>148</v>
      </c>
      <c r="M83" s="33" t="s">
        <v>55</v>
      </c>
      <c r="N83" s="95" t="s">
        <v>389</v>
      </c>
      <c r="O83" s="103" t="s">
        <v>148</v>
      </c>
      <c r="P83" s="95" t="s">
        <v>382</v>
      </c>
      <c r="Q83" s="97" t="s">
        <v>376</v>
      </c>
      <c r="R83" s="97" t="s">
        <v>376</v>
      </c>
      <c r="S83" s="97" t="s">
        <v>383</v>
      </c>
      <c r="T83" s="33">
        <v>2</v>
      </c>
      <c r="U83" s="33">
        <v>4</v>
      </c>
      <c r="V83" s="97">
        <v>8</v>
      </c>
      <c r="W83" s="34" t="str">
        <f t="shared" si="50"/>
        <v>MEDIO</v>
      </c>
      <c r="X83" s="33">
        <v>25</v>
      </c>
      <c r="Y83" s="97">
        <f t="shared" si="55"/>
        <v>200</v>
      </c>
      <c r="Z83" s="97" t="str">
        <f t="shared" si="62"/>
        <v>RIESGO NO ACEPTABLE O ACEPTABLE CON CONTROL ESPECIFICO</v>
      </c>
      <c r="AA83" s="104" t="str">
        <f t="shared" si="66"/>
        <v>II</v>
      </c>
      <c r="AB83" s="97">
        <v>4</v>
      </c>
      <c r="AC83" s="104" t="s">
        <v>376</v>
      </c>
      <c r="AD83" s="105" t="s">
        <v>376</v>
      </c>
      <c r="AE83" s="105" t="s">
        <v>376</v>
      </c>
      <c r="AF83" s="97" t="s">
        <v>384</v>
      </c>
      <c r="AG83" s="97" t="s">
        <v>376</v>
      </c>
      <c r="AH83" s="33">
        <v>2</v>
      </c>
      <c r="AI83" s="33">
        <v>3</v>
      </c>
      <c r="AJ83" s="104">
        <f t="shared" si="57"/>
        <v>6</v>
      </c>
      <c r="AK83" s="97" t="str">
        <f t="shared" si="51"/>
        <v>MEDIO</v>
      </c>
      <c r="AL83" s="33">
        <v>10</v>
      </c>
      <c r="AM83" s="106">
        <f t="shared" si="58"/>
        <v>60</v>
      </c>
      <c r="AN83" s="107" t="str">
        <f t="shared" si="64"/>
        <v>RIESGO MEJORABLE</v>
      </c>
      <c r="AO83" s="106" t="str">
        <f t="shared" si="65"/>
        <v>III</v>
      </c>
      <c r="AP83" s="98">
        <v>4</v>
      </c>
      <c r="AQ83" s="98" t="s">
        <v>385</v>
      </c>
      <c r="AR83" s="98" t="s">
        <v>379</v>
      </c>
      <c r="AS83" s="102" t="s">
        <v>376</v>
      </c>
      <c r="AT83" s="102" t="s">
        <v>376</v>
      </c>
      <c r="AU83" s="102" t="s">
        <v>376</v>
      </c>
      <c r="AV83" s="108" t="s">
        <v>387</v>
      </c>
      <c r="AW83" s="97" t="s">
        <v>376</v>
      </c>
      <c r="AX83" s="102" t="s">
        <v>388</v>
      </c>
      <c r="AY83" s="101"/>
      <c r="AZ83" s="101"/>
      <c r="BA83" s="102"/>
      <c r="BB83" s="38" t="s">
        <v>163</v>
      </c>
      <c r="BO83" s="27" t="s">
        <v>93</v>
      </c>
    </row>
    <row r="84" spans="2:67" ht="78.75">
      <c r="B84" s="140"/>
      <c r="C84" s="140"/>
      <c r="D84" s="134"/>
      <c r="E84" s="134"/>
      <c r="F84" s="33" t="s">
        <v>436</v>
      </c>
      <c r="G84" s="33" t="s">
        <v>489</v>
      </c>
      <c r="H84" s="33">
        <v>0</v>
      </c>
      <c r="I84" s="33">
        <v>4</v>
      </c>
      <c r="J84" s="33">
        <v>0</v>
      </c>
      <c r="K84" s="34">
        <v>4</v>
      </c>
      <c r="L84" s="103" t="s">
        <v>30</v>
      </c>
      <c r="M84" s="33" t="s">
        <v>34</v>
      </c>
      <c r="N84" s="36" t="s">
        <v>492</v>
      </c>
      <c r="O84" s="103" t="s">
        <v>30</v>
      </c>
      <c r="P84" s="33" t="s">
        <v>493</v>
      </c>
      <c r="Q84" s="104" t="s">
        <v>376</v>
      </c>
      <c r="R84" s="104" t="s">
        <v>376</v>
      </c>
      <c r="S84" s="97" t="s">
        <v>494</v>
      </c>
      <c r="T84" s="102">
        <v>2</v>
      </c>
      <c r="U84" s="102">
        <v>3</v>
      </c>
      <c r="V84" s="98">
        <f>+T84*U84</f>
        <v>6</v>
      </c>
      <c r="W84" s="34" t="str">
        <f t="shared" si="50"/>
        <v>MEDIO</v>
      </c>
      <c r="X84" s="102">
        <v>25</v>
      </c>
      <c r="Y84" s="98">
        <f t="shared" si="55"/>
        <v>150</v>
      </c>
      <c r="Z84" s="97" t="str">
        <f t="shared" si="62"/>
        <v>RIESGO NO ACEPTABLE O ACEPTABLE CON CONTROL ESPECIFICO</v>
      </c>
      <c r="AA84" s="97" t="str">
        <f t="shared" si="66"/>
        <v>II</v>
      </c>
      <c r="AB84" s="97">
        <v>4</v>
      </c>
      <c r="AC84" s="104" t="s">
        <v>376</v>
      </c>
      <c r="AD84" s="104" t="s">
        <v>376</v>
      </c>
      <c r="AE84" s="104" t="s">
        <v>376</v>
      </c>
      <c r="AF84" s="97" t="s">
        <v>435</v>
      </c>
      <c r="AG84" s="97" t="s">
        <v>495</v>
      </c>
      <c r="AH84" s="102">
        <v>2</v>
      </c>
      <c r="AI84" s="102">
        <v>2</v>
      </c>
      <c r="AJ84" s="98">
        <f t="shared" si="57"/>
        <v>4</v>
      </c>
      <c r="AK84" s="97" t="str">
        <f t="shared" si="51"/>
        <v>BAJO</v>
      </c>
      <c r="AL84" s="102">
        <v>10</v>
      </c>
      <c r="AM84" s="98">
        <f t="shared" si="58"/>
        <v>40</v>
      </c>
      <c r="AN84" s="99" t="str">
        <f t="shared" si="64"/>
        <v>RIESGO MEJORABLE</v>
      </c>
      <c r="AO84" s="98" t="str">
        <f t="shared" si="65"/>
        <v>III</v>
      </c>
      <c r="AP84" s="98">
        <v>4</v>
      </c>
      <c r="AQ84" s="97" t="s">
        <v>496</v>
      </c>
      <c r="AR84" s="98" t="s">
        <v>379</v>
      </c>
      <c r="AS84" s="104" t="s">
        <v>376</v>
      </c>
      <c r="AT84" s="104" t="s">
        <v>376</v>
      </c>
      <c r="AU84" s="104" t="s">
        <v>376</v>
      </c>
      <c r="AV84" s="97" t="s">
        <v>435</v>
      </c>
      <c r="AW84" s="97" t="s">
        <v>495</v>
      </c>
      <c r="AX84" s="102" t="s">
        <v>388</v>
      </c>
      <c r="AY84" s="102"/>
      <c r="AZ84" s="102"/>
      <c r="BA84" s="102"/>
      <c r="BB84" s="38" t="s">
        <v>163</v>
      </c>
      <c r="BO84" s="27" t="s">
        <v>94</v>
      </c>
    </row>
    <row r="85" spans="2:67" ht="58.5" customHeight="1">
      <c r="B85" s="140"/>
      <c r="C85" s="140"/>
      <c r="D85" s="134"/>
      <c r="E85" s="134"/>
      <c r="F85" s="33" t="s">
        <v>436</v>
      </c>
      <c r="G85" s="33" t="s">
        <v>489</v>
      </c>
      <c r="H85" s="33">
        <v>0</v>
      </c>
      <c r="I85" s="33">
        <v>4</v>
      </c>
      <c r="J85" s="33">
        <v>0</v>
      </c>
      <c r="K85" s="34">
        <v>4</v>
      </c>
      <c r="L85" s="103" t="s">
        <v>35</v>
      </c>
      <c r="M85" s="33" t="s">
        <v>36</v>
      </c>
      <c r="N85" s="36" t="s">
        <v>330</v>
      </c>
      <c r="O85" s="103" t="s">
        <v>35</v>
      </c>
      <c r="P85" s="33" t="s">
        <v>497</v>
      </c>
      <c r="Q85" s="104" t="s">
        <v>376</v>
      </c>
      <c r="R85" s="104" t="s">
        <v>376</v>
      </c>
      <c r="S85" s="97" t="s">
        <v>495</v>
      </c>
      <c r="T85" s="102">
        <v>2</v>
      </c>
      <c r="U85" s="102">
        <v>3</v>
      </c>
      <c r="V85" s="98">
        <f>+T85*U85</f>
        <v>6</v>
      </c>
      <c r="W85" s="34" t="str">
        <f t="shared" si="50"/>
        <v>MEDIO</v>
      </c>
      <c r="X85" s="102">
        <v>25</v>
      </c>
      <c r="Y85" s="98">
        <f t="shared" si="55"/>
        <v>150</v>
      </c>
      <c r="Z85" s="97" t="str">
        <f t="shared" si="62"/>
        <v>RIESGO NO ACEPTABLE O ACEPTABLE CON CONTROL ESPECIFICO</v>
      </c>
      <c r="AA85" s="97" t="str">
        <f t="shared" si="66"/>
        <v>II</v>
      </c>
      <c r="AB85" s="97">
        <v>4</v>
      </c>
      <c r="AC85" s="104" t="s">
        <v>376</v>
      </c>
      <c r="AD85" s="104" t="s">
        <v>376</v>
      </c>
      <c r="AE85" s="104" t="s">
        <v>376</v>
      </c>
      <c r="AF85" s="97" t="s">
        <v>498</v>
      </c>
      <c r="AG85" s="97" t="s">
        <v>495</v>
      </c>
      <c r="AH85" s="102">
        <v>2</v>
      </c>
      <c r="AI85" s="102">
        <v>2</v>
      </c>
      <c r="AJ85" s="98">
        <f t="shared" si="57"/>
        <v>4</v>
      </c>
      <c r="AK85" s="97" t="str">
        <f t="shared" si="51"/>
        <v>BAJO</v>
      </c>
      <c r="AL85" s="102">
        <v>25</v>
      </c>
      <c r="AM85" s="98">
        <f t="shared" si="58"/>
        <v>100</v>
      </c>
      <c r="AN85" s="99" t="str">
        <f t="shared" si="64"/>
        <v>RIESGO MEJORABLE</v>
      </c>
      <c r="AO85" s="98" t="str">
        <f t="shared" si="65"/>
        <v>III</v>
      </c>
      <c r="AP85" s="98">
        <v>4</v>
      </c>
      <c r="AQ85" s="98" t="s">
        <v>499</v>
      </c>
      <c r="AR85" s="98" t="s">
        <v>379</v>
      </c>
      <c r="AS85" s="104" t="s">
        <v>376</v>
      </c>
      <c r="AT85" s="104" t="s">
        <v>376</v>
      </c>
      <c r="AU85" s="104" t="s">
        <v>376</v>
      </c>
      <c r="AV85" s="97" t="s">
        <v>498</v>
      </c>
      <c r="AW85" s="97" t="s">
        <v>495</v>
      </c>
      <c r="AX85" s="102" t="s">
        <v>388</v>
      </c>
      <c r="AY85" s="102"/>
      <c r="AZ85" s="102"/>
      <c r="BA85" s="102"/>
      <c r="BB85" s="38" t="s">
        <v>163</v>
      </c>
      <c r="BO85" s="27" t="s">
        <v>95</v>
      </c>
    </row>
    <row r="86" spans="2:54" ht="69" customHeight="1">
      <c r="B86" s="140"/>
      <c r="C86" s="140"/>
      <c r="D86" s="134"/>
      <c r="E86" s="134"/>
      <c r="F86" s="33" t="s">
        <v>436</v>
      </c>
      <c r="G86" s="33" t="s">
        <v>489</v>
      </c>
      <c r="H86" s="33">
        <v>0</v>
      </c>
      <c r="I86" s="33">
        <v>4</v>
      </c>
      <c r="J86" s="33">
        <v>0</v>
      </c>
      <c r="K86" s="34">
        <v>4</v>
      </c>
      <c r="L86" s="96" t="s">
        <v>75</v>
      </c>
      <c r="M86" s="33" t="s">
        <v>76</v>
      </c>
      <c r="N86" s="36" t="s">
        <v>371</v>
      </c>
      <c r="O86" s="103" t="s">
        <v>75</v>
      </c>
      <c r="P86" s="95" t="s">
        <v>372</v>
      </c>
      <c r="Q86" s="97" t="s">
        <v>376</v>
      </c>
      <c r="R86" s="97" t="s">
        <v>462</v>
      </c>
      <c r="S86" s="97" t="s">
        <v>375</v>
      </c>
      <c r="T86" s="33">
        <v>2</v>
      </c>
      <c r="U86" s="33">
        <v>4</v>
      </c>
      <c r="V86" s="98">
        <f>+T86*U86</f>
        <v>8</v>
      </c>
      <c r="W86" s="34" t="str">
        <f t="shared" si="50"/>
        <v>MEDIO</v>
      </c>
      <c r="X86" s="33">
        <v>25</v>
      </c>
      <c r="Y86" s="97">
        <f t="shared" si="55"/>
        <v>200</v>
      </c>
      <c r="Z86" s="97" t="str">
        <f t="shared" si="62"/>
        <v>RIESGO NO ACEPTABLE O ACEPTABLE CON CONTROL ESPECIFICO</v>
      </c>
      <c r="AA86" s="97" t="str">
        <f t="shared" si="66"/>
        <v>II</v>
      </c>
      <c r="AB86" s="97">
        <v>4</v>
      </c>
      <c r="AC86" s="97" t="s">
        <v>376</v>
      </c>
      <c r="AD86" s="97" t="s">
        <v>376</v>
      </c>
      <c r="AE86" s="97" t="s">
        <v>376</v>
      </c>
      <c r="AF86" s="97" t="s">
        <v>435</v>
      </c>
      <c r="AG86" s="97" t="s">
        <v>376</v>
      </c>
      <c r="AH86" s="33">
        <v>2</v>
      </c>
      <c r="AI86" s="33">
        <v>2</v>
      </c>
      <c r="AJ86" s="97">
        <f t="shared" si="57"/>
        <v>4</v>
      </c>
      <c r="AK86" s="97" t="str">
        <f t="shared" si="51"/>
        <v>BAJO</v>
      </c>
      <c r="AL86" s="33">
        <v>10</v>
      </c>
      <c r="AM86" s="98">
        <f t="shared" si="58"/>
        <v>40</v>
      </c>
      <c r="AN86" s="107" t="str">
        <f>IF(AND(AM86&gt;=1,AM86&lt;=30),"RIESGO ACEPTABLE",IF(AND(AM86&gt;=40,AM86&lt;=120),"RIESGO MEJORABLE",IF(AND(AM86&gt;=150,AM86&lt;=500),"RIESGO NO ACEPTABLE O ACEPTABLE CON CONTROL ESPECIFICO",IF(AND(AM86&gt;=600,AM86&lt;=4000),"RIESGO NO ACEPTABLE",IF(AND(AM86=0),"-")))))</f>
        <v>RIESGO MEJORABLE</v>
      </c>
      <c r="AO86" s="98" t="str">
        <f>+IF(AND(AM86&gt;=0.1,AM86&lt;=31),"IV",IF(AND(AM86&gt;=40,AM86&lt;=120),"III",IF(AND(AM86&gt;=150,AM86&lt;=500),"II",IF(AND(AM86&gt;=600,AM86&lt;=4000),"I",IF(AND(AM86=0),"-")))))</f>
        <v>III</v>
      </c>
      <c r="AP86" s="98">
        <v>4</v>
      </c>
      <c r="AQ86" s="97" t="s">
        <v>378</v>
      </c>
      <c r="AR86" s="98" t="s">
        <v>379</v>
      </c>
      <c r="AS86" s="97" t="s">
        <v>376</v>
      </c>
      <c r="AT86" s="97" t="s">
        <v>376</v>
      </c>
      <c r="AU86" s="97" t="s">
        <v>376</v>
      </c>
      <c r="AV86" s="100" t="s">
        <v>380</v>
      </c>
      <c r="AW86" s="97" t="s">
        <v>376</v>
      </c>
      <c r="AX86" s="93" t="s">
        <v>381</v>
      </c>
      <c r="AY86" s="101"/>
      <c r="AZ86" s="101"/>
      <c r="BA86" s="102"/>
      <c r="BB86" s="38" t="s">
        <v>163</v>
      </c>
    </row>
    <row r="87" spans="2:54" ht="55.5" customHeight="1">
      <c r="B87" s="140"/>
      <c r="C87" s="140"/>
      <c r="D87" s="134"/>
      <c r="E87" s="134"/>
      <c r="F87" s="33" t="s">
        <v>436</v>
      </c>
      <c r="G87" s="33" t="s">
        <v>489</v>
      </c>
      <c r="H87" s="33">
        <v>0</v>
      </c>
      <c r="I87" s="33">
        <v>4</v>
      </c>
      <c r="J87" s="33">
        <v>0</v>
      </c>
      <c r="K87" s="34">
        <v>4</v>
      </c>
      <c r="L87" s="103" t="s">
        <v>49</v>
      </c>
      <c r="M87" s="110" t="s">
        <v>124</v>
      </c>
      <c r="N87" s="41" t="s">
        <v>390</v>
      </c>
      <c r="O87" s="96" t="s">
        <v>49</v>
      </c>
      <c r="P87" s="111" t="s">
        <v>391</v>
      </c>
      <c r="Q87" s="110" t="s">
        <v>392</v>
      </c>
      <c r="R87" s="33" t="s">
        <v>393</v>
      </c>
      <c r="S87" s="41" t="s">
        <v>394</v>
      </c>
      <c r="T87" s="94">
        <v>2</v>
      </c>
      <c r="U87" s="94">
        <v>4</v>
      </c>
      <c r="V87" s="124">
        <f>+T87*U87</f>
        <v>8</v>
      </c>
      <c r="W87" s="34" t="str">
        <f t="shared" si="50"/>
        <v>MEDIO</v>
      </c>
      <c r="X87" s="94">
        <v>25</v>
      </c>
      <c r="Y87" s="125">
        <f t="shared" si="55"/>
        <v>200</v>
      </c>
      <c r="Z87" s="116" t="s">
        <v>395</v>
      </c>
      <c r="AA87" s="104" t="str">
        <f t="shared" si="66"/>
        <v>II</v>
      </c>
      <c r="AB87" s="97">
        <v>4</v>
      </c>
      <c r="AC87" s="104" t="s">
        <v>376</v>
      </c>
      <c r="AD87" s="104" t="s">
        <v>376</v>
      </c>
      <c r="AE87" s="102" t="s">
        <v>396</v>
      </c>
      <c r="AF87" s="118" t="s">
        <v>461</v>
      </c>
      <c r="AG87" s="112" t="s">
        <v>398</v>
      </c>
      <c r="AH87" s="94">
        <v>2</v>
      </c>
      <c r="AI87" s="94">
        <v>3</v>
      </c>
      <c r="AJ87" s="104">
        <f t="shared" si="57"/>
        <v>6</v>
      </c>
      <c r="AK87" s="104" t="str">
        <f t="shared" si="51"/>
        <v>MEDIO</v>
      </c>
      <c r="AL87" s="33">
        <v>10</v>
      </c>
      <c r="AM87" s="98">
        <f t="shared" si="58"/>
        <v>60</v>
      </c>
      <c r="AN87" s="107" t="str">
        <f>IF(AND(AM87&gt;=1,AM87&lt;=30),"RIESGO ACEPTABLE",IF(AND(AM87&gt;=40,AM87&lt;=120),"RIESGO MEJORABLE",IF(AND(AM87&gt;=150,AM87&lt;=500),"RIESGO NO ACEPTABLE O ACEPTABLE CON CONTROL ESPECIFICO",IF(AND(AM87&gt;=600,AM87&lt;=4000),"RIESGO NO ACEPTABLE",IF(AND(AM87=0),"-")))))</f>
        <v>RIESGO MEJORABLE</v>
      </c>
      <c r="AO87" s="109" t="str">
        <f>+IF(AND(AM87&gt;=0.1,AM87&lt;=31),"IV",IF(AND(AM87&gt;=40,AM87&lt;=120),"III",IF(AND(AM87&gt;=150,AM87&lt;=500),"II",IF(AND(AM87&gt;=600,AM87&lt;=4000),"I",IF(AND(AM87=0),"-")))))</f>
        <v>III</v>
      </c>
      <c r="AP87" s="98">
        <v>4</v>
      </c>
      <c r="AQ87" s="113" t="s">
        <v>400</v>
      </c>
      <c r="AR87" s="98" t="s">
        <v>379</v>
      </c>
      <c r="AS87" s="120" t="s">
        <v>376</v>
      </c>
      <c r="AT87" s="120" t="s">
        <v>376</v>
      </c>
      <c r="AU87" s="97" t="s">
        <v>376</v>
      </c>
      <c r="AV87" s="118" t="s">
        <v>461</v>
      </c>
      <c r="AW87" s="41" t="s">
        <v>401</v>
      </c>
      <c r="AX87" s="118" t="s">
        <v>388</v>
      </c>
      <c r="AY87" s="119"/>
      <c r="AZ87" s="119"/>
      <c r="BA87" s="118"/>
      <c r="BB87" s="38" t="s">
        <v>163</v>
      </c>
    </row>
    <row r="88" spans="2:54" ht="120">
      <c r="B88" s="140"/>
      <c r="C88" s="141"/>
      <c r="D88" s="135"/>
      <c r="E88" s="135"/>
      <c r="F88" s="33" t="s">
        <v>436</v>
      </c>
      <c r="G88" s="33" t="s">
        <v>489</v>
      </c>
      <c r="H88" s="33">
        <v>0</v>
      </c>
      <c r="I88" s="33">
        <v>4</v>
      </c>
      <c r="J88" s="34">
        <v>0</v>
      </c>
      <c r="K88" s="34">
        <v>1</v>
      </c>
      <c r="L88" s="103" t="s">
        <v>68</v>
      </c>
      <c r="M88" s="110" t="s">
        <v>91</v>
      </c>
      <c r="N88" s="110" t="s">
        <v>91</v>
      </c>
      <c r="O88" s="103" t="s">
        <v>91</v>
      </c>
      <c r="P88" s="33" t="s">
        <v>500</v>
      </c>
      <c r="Q88" s="104" t="s">
        <v>376</v>
      </c>
      <c r="R88" s="97" t="s">
        <v>501</v>
      </c>
      <c r="S88" s="97" t="s">
        <v>502</v>
      </c>
      <c r="T88" s="38">
        <v>4</v>
      </c>
      <c r="U88" s="94">
        <v>4</v>
      </c>
      <c r="V88" s="124">
        <f>+T88*U88</f>
        <v>16</v>
      </c>
      <c r="W88" s="34" t="str">
        <f t="shared" si="50"/>
        <v>ALTO</v>
      </c>
      <c r="X88" s="94">
        <v>25</v>
      </c>
      <c r="Y88" s="125">
        <f t="shared" si="55"/>
        <v>400</v>
      </c>
      <c r="Z88" s="116" t="s">
        <v>395</v>
      </c>
      <c r="AA88" s="104" t="str">
        <f t="shared" si="66"/>
        <v>II</v>
      </c>
      <c r="AB88" s="97">
        <v>1</v>
      </c>
      <c r="AC88" s="104" t="s">
        <v>376</v>
      </c>
      <c r="AD88" s="104" t="s">
        <v>376</v>
      </c>
      <c r="AE88" s="97" t="s">
        <v>501</v>
      </c>
      <c r="AF88" s="97" t="s">
        <v>502</v>
      </c>
      <c r="AG88" s="97" t="s">
        <v>503</v>
      </c>
      <c r="AH88" s="94">
        <v>2</v>
      </c>
      <c r="AI88" s="94">
        <v>4</v>
      </c>
      <c r="AJ88" s="104">
        <f t="shared" si="57"/>
        <v>8</v>
      </c>
      <c r="AK88" s="104" t="str">
        <f t="shared" si="51"/>
        <v>MEDIO</v>
      </c>
      <c r="AL88" s="33">
        <v>60</v>
      </c>
      <c r="AM88" s="98">
        <f t="shared" si="58"/>
        <v>480</v>
      </c>
      <c r="AN88" s="107" t="str">
        <f>IF(AND(AM88&gt;=1,AM88&lt;=30),"RIESGO ACEPTABLE",IF(AND(AM88&gt;=40,AM88&lt;=120),"RIESGO MEJORABLE",IF(AND(AM88&gt;=150,AM88&lt;=500),"RIESGO NO ACEPTABLE O ACEPTABLE CON CONTROL ESPECIFICO",IF(AND(AM88&gt;=600,AM88&lt;=4000),"RIESGO NO ACEPTABLE",IF(AND(AM88=0),"-")))))</f>
        <v>RIESGO NO ACEPTABLE O ACEPTABLE CON CONTROL ESPECIFICO</v>
      </c>
      <c r="AO88" s="109" t="str">
        <f>+IF(AND(AM88&gt;=0.1,AM88&lt;=31),"IV",IF(AND(AM88&gt;=40,AM88&lt;=120),"III",IF(AND(AM88&gt;=150,AM88&lt;=500),"II",IF(AND(AM88&gt;=600,AM88&lt;=4000),"I",IF(AND(AM88=0),"-")))))</f>
        <v>II</v>
      </c>
      <c r="AP88" s="98">
        <v>1</v>
      </c>
      <c r="AQ88" s="98" t="s">
        <v>499</v>
      </c>
      <c r="AR88" s="98" t="s">
        <v>379</v>
      </c>
      <c r="AS88" s="120" t="s">
        <v>376</v>
      </c>
      <c r="AT88" s="120" t="s">
        <v>376</v>
      </c>
      <c r="AU88" s="97" t="s">
        <v>504</v>
      </c>
      <c r="AV88" s="97" t="s">
        <v>505</v>
      </c>
      <c r="AW88" s="97" t="s">
        <v>506</v>
      </c>
      <c r="AX88" s="118" t="s">
        <v>388</v>
      </c>
      <c r="AY88" s="38"/>
      <c r="AZ88" s="38"/>
      <c r="BA88" s="38"/>
      <c r="BB88" s="38" t="s">
        <v>163</v>
      </c>
    </row>
    <row r="89" spans="2:54" ht="46.5" customHeight="1">
      <c r="B89" s="140"/>
      <c r="C89" s="32"/>
      <c r="D89" s="33"/>
      <c r="E89" s="33"/>
      <c r="F89" s="33"/>
      <c r="G89" s="33"/>
      <c r="H89" s="33"/>
      <c r="I89" s="33"/>
      <c r="J89" s="34"/>
      <c r="K89" s="35"/>
      <c r="L89" s="33"/>
      <c r="M89" s="36"/>
      <c r="N89" s="33"/>
      <c r="O89" s="33"/>
      <c r="P89" s="33"/>
      <c r="Q89" s="33"/>
      <c r="R89" s="33"/>
      <c r="S89" s="38"/>
      <c r="T89" s="38"/>
      <c r="U89" s="37"/>
      <c r="V89" s="124"/>
      <c r="W89" s="104"/>
      <c r="X89" s="94"/>
      <c r="Y89" s="125"/>
      <c r="Z89" s="114"/>
      <c r="AA89" s="34"/>
      <c r="AB89" s="33"/>
      <c r="AC89" s="33"/>
      <c r="AD89" s="33"/>
      <c r="AE89" s="33"/>
      <c r="AF89" s="33"/>
      <c r="AG89" s="38"/>
      <c r="AH89" s="94"/>
      <c r="AI89" s="94"/>
      <c r="AJ89" s="104"/>
      <c r="AK89" s="104"/>
      <c r="AL89" s="33"/>
      <c r="AM89" s="98"/>
      <c r="AN89" s="37" t="str">
        <f>+IF(AND(AL89&gt;=0.1,AL89&lt;=31),"IV",IF(AND(AL89&gt;=40,AL89&lt;=120),"III",IF(AND(AL89&gt;=150,AL89&lt;=500),"II",IF(AND(AL89&gt;=600,AL89&lt;=4000),"I",IF(AND(AL89=0),"-")))))</f>
        <v>-</v>
      </c>
      <c r="AO89" s="37"/>
      <c r="AP89" s="37"/>
      <c r="AQ89" s="37"/>
      <c r="AR89" s="42"/>
      <c r="AS89" s="38"/>
      <c r="AT89" s="38"/>
      <c r="AU89" s="38"/>
      <c r="AV89" s="38"/>
      <c r="AW89" s="38"/>
      <c r="AX89" s="38"/>
      <c r="AY89" s="38"/>
      <c r="AZ89" s="38"/>
      <c r="BA89" s="38"/>
      <c r="BB89" s="97"/>
    </row>
    <row r="90" spans="2:54" ht="46.5" customHeight="1">
      <c r="B90" s="140"/>
      <c r="C90" s="33"/>
      <c r="D90" s="33"/>
      <c r="E90" s="33"/>
      <c r="F90" s="33"/>
      <c r="G90" s="33"/>
      <c r="H90" s="33"/>
      <c r="I90" s="33"/>
      <c r="J90" s="34"/>
      <c r="K90" s="35"/>
      <c r="L90" s="33"/>
      <c r="M90" s="36"/>
      <c r="N90" s="33"/>
      <c r="O90" s="33"/>
      <c r="P90" s="33"/>
      <c r="Q90" s="33"/>
      <c r="R90" s="33"/>
      <c r="S90" s="38"/>
      <c r="T90" s="38"/>
      <c r="U90" s="37"/>
      <c r="V90" s="124"/>
      <c r="W90" s="104"/>
      <c r="X90" s="94"/>
      <c r="Y90" s="125"/>
      <c r="Z90" s="114"/>
      <c r="AA90" s="34"/>
      <c r="AB90" s="33"/>
      <c r="AC90" s="33"/>
      <c r="AD90" s="33"/>
      <c r="AE90" s="33"/>
      <c r="AF90" s="33"/>
      <c r="AG90" s="38"/>
      <c r="AH90" s="94"/>
      <c r="AI90" s="94"/>
      <c r="AJ90" s="104"/>
      <c r="AK90" s="104"/>
      <c r="AL90" s="33"/>
      <c r="AM90" s="98"/>
      <c r="AN90" s="37" t="str">
        <f>+IF(AND(AL90&gt;=0.1,AL90&lt;=31),"IV",IF(AND(AL90&gt;=40,AL90&lt;=120),"III",IF(AND(AL90&gt;=150,AL90&lt;=500),"II",IF(AND(AL90&gt;=600,AL90&lt;=4000),"I",IF(AND(AL90=0),"-")))))</f>
        <v>-</v>
      </c>
      <c r="AO90" s="37"/>
      <c r="AP90" s="37"/>
      <c r="AQ90" s="37"/>
      <c r="AR90" s="42"/>
      <c r="AS90" s="38"/>
      <c r="AT90" s="38"/>
      <c r="AU90" s="38"/>
      <c r="AV90" s="38"/>
      <c r="AW90" s="38"/>
      <c r="AX90" s="38"/>
      <c r="AY90" s="38"/>
      <c r="AZ90" s="38"/>
      <c r="BA90" s="38"/>
      <c r="BB90" s="97"/>
    </row>
    <row r="91" spans="2:54" ht="60.75" customHeight="1">
      <c r="B91" s="141"/>
      <c r="C91" s="33"/>
      <c r="D91" s="33"/>
      <c r="E91" s="33"/>
      <c r="F91" s="33"/>
      <c r="G91" s="33"/>
      <c r="H91" s="33"/>
      <c r="I91" s="33"/>
      <c r="J91" s="34"/>
      <c r="K91" s="35"/>
      <c r="L91" s="33"/>
      <c r="M91" s="36"/>
      <c r="N91" s="33"/>
      <c r="O91" s="33"/>
      <c r="P91" s="33"/>
      <c r="Q91" s="33"/>
      <c r="R91" s="33"/>
      <c r="S91" s="38"/>
      <c r="T91" s="38"/>
      <c r="U91" s="37"/>
      <c r="V91" s="106"/>
      <c r="W91" s="104"/>
      <c r="X91" s="94"/>
      <c r="Y91" s="104"/>
      <c r="Z91" s="115"/>
      <c r="AA91" s="34"/>
      <c r="AB91" s="33"/>
      <c r="AC91" s="33"/>
      <c r="AD91" s="33"/>
      <c r="AE91" s="33"/>
      <c r="AF91" s="33"/>
      <c r="AG91" s="38"/>
      <c r="AH91" s="94"/>
      <c r="AI91" s="94"/>
      <c r="AJ91" s="104"/>
      <c r="AK91" s="104"/>
      <c r="AL91" s="33"/>
      <c r="AM91" s="34"/>
      <c r="AN91" s="37" t="str">
        <f>+IF(AND(AL91&gt;=0.1,AL91&lt;=31),"IV",IF(AND(AL91&gt;=40,AL91&lt;=120),"III",IF(AND(AL91&gt;=150,AL91&lt;=500),"II",IF(AND(AL91&gt;=600,AL91&lt;=4000),"I",IF(AND(AL91=0),"-")))))</f>
        <v>-</v>
      </c>
      <c r="AO91" s="37"/>
      <c r="AP91" s="37"/>
      <c r="AQ91" s="37"/>
      <c r="AR91" s="42"/>
      <c r="AS91" s="38"/>
      <c r="AT91" s="38"/>
      <c r="AU91" s="38"/>
      <c r="AV91" s="38"/>
      <c r="AW91" s="38"/>
      <c r="AX91" s="38"/>
      <c r="AY91" s="38"/>
      <c r="AZ91" s="38"/>
      <c r="BA91" s="38"/>
      <c r="BB91" s="97"/>
    </row>
  </sheetData>
  <sheetProtection formatCells="0" formatColumns="0" formatRows="0" insertRows="0" deleteRows="0" autoFilter="0"/>
  <mergeCells count="116">
    <mergeCell ref="BA1:BB1"/>
    <mergeCell ref="BA2:BB2"/>
    <mergeCell ref="BA3:BB3"/>
    <mergeCell ref="B1:E3"/>
    <mergeCell ref="F2:AZ3"/>
    <mergeCell ref="F1:AZ1"/>
    <mergeCell ref="L10:M10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P11:P12"/>
    <mergeCell ref="W11:W12"/>
    <mergeCell ref="O11:O12"/>
    <mergeCell ref="J11:J12"/>
    <mergeCell ref="Y11:Y12"/>
    <mergeCell ref="N11:N12"/>
    <mergeCell ref="AO11:AO12"/>
    <mergeCell ref="T10:AA10"/>
    <mergeCell ref="AM11:AM12"/>
    <mergeCell ref="AL11:AL12"/>
    <mergeCell ref="AK11:AK12"/>
    <mergeCell ref="Z11:Z12"/>
    <mergeCell ref="AA11:AA12"/>
    <mergeCell ref="V11:V12"/>
    <mergeCell ref="AD11:AD12"/>
    <mergeCell ref="AH10:AO10"/>
    <mergeCell ref="AF11:AF12"/>
    <mergeCell ref="AZ11:BB11"/>
    <mergeCell ref="AY11:AY12"/>
    <mergeCell ref="AJ11:AJ12"/>
    <mergeCell ref="AH11:AH12"/>
    <mergeCell ref="AW11:AW12"/>
    <mergeCell ref="AX10:BB10"/>
    <mergeCell ref="AX11:AX12"/>
    <mergeCell ref="AU11:AU12"/>
    <mergeCell ref="AS11:AS12"/>
    <mergeCell ref="AS10:AW10"/>
    <mergeCell ref="AN11:AN12"/>
    <mergeCell ref="AI11:AI12"/>
    <mergeCell ref="AG11:AG12"/>
    <mergeCell ref="AC10:AG10"/>
    <mergeCell ref="AC11:AC12"/>
    <mergeCell ref="B4:BA4"/>
    <mergeCell ref="B5:F6"/>
    <mergeCell ref="G5:M6"/>
    <mergeCell ref="N5:N6"/>
    <mergeCell ref="T5:W6"/>
    <mergeCell ref="B9:BB9"/>
    <mergeCell ref="X5:AC6"/>
    <mergeCell ref="B7:F8"/>
    <mergeCell ref="G7:M8"/>
    <mergeCell ref="N7:N8"/>
    <mergeCell ref="T7:W8"/>
    <mergeCell ref="X7:AC8"/>
    <mergeCell ref="AB11:AB12"/>
    <mergeCell ref="AP11:AP12"/>
    <mergeCell ref="AQ11:AQ12"/>
    <mergeCell ref="AR11:AR12"/>
    <mergeCell ref="AP10:AR10"/>
    <mergeCell ref="C11:C12"/>
    <mergeCell ref="Q10:S10"/>
    <mergeCell ref="Q11:Q12"/>
    <mergeCell ref="R11:R12"/>
    <mergeCell ref="S11:S12"/>
    <mergeCell ref="E74:E81"/>
    <mergeCell ref="D74:D81"/>
    <mergeCell ref="C74:C81"/>
    <mergeCell ref="C82:C88"/>
    <mergeCell ref="D82:D88"/>
    <mergeCell ref="E82:E88"/>
    <mergeCell ref="D58:D66"/>
    <mergeCell ref="E58:E66"/>
    <mergeCell ref="G58:G66"/>
    <mergeCell ref="C58:C66"/>
    <mergeCell ref="B13:B66"/>
    <mergeCell ref="C67:C73"/>
    <mergeCell ref="D67:D73"/>
    <mergeCell ref="E67:E73"/>
    <mergeCell ref="G67:G73"/>
    <mergeCell ref="B67:B91"/>
    <mergeCell ref="D40:D48"/>
    <mergeCell ref="C40:C48"/>
    <mergeCell ref="E40:E48"/>
    <mergeCell ref="G40:G48"/>
    <mergeCell ref="D49:D57"/>
    <mergeCell ref="C49:C57"/>
    <mergeCell ref="G49:G57"/>
    <mergeCell ref="E49:E57"/>
    <mergeCell ref="G22:G30"/>
    <mergeCell ref="G13:G21"/>
    <mergeCell ref="E31:E39"/>
    <mergeCell ref="D31:D39"/>
    <mergeCell ref="C31:C39"/>
    <mergeCell ref="G31:G39"/>
    <mergeCell ref="E13:E21"/>
    <mergeCell ref="D13:D21"/>
    <mergeCell ref="C13:C21"/>
    <mergeCell ref="D22:D30"/>
    <mergeCell ref="E22:E30"/>
    <mergeCell ref="C22:C30"/>
  </mergeCells>
  <conditionalFormatting sqref="W21 AK21">
    <cfRule type="cellIs" priority="923" dxfId="3" operator="equal">
      <formula>"ALTO"</formula>
    </cfRule>
    <cfRule type="cellIs" priority="924" dxfId="2" operator="equal">
      <formula>"BAJO"</formula>
    </cfRule>
    <cfRule type="cellIs" priority="925" dxfId="1" operator="equal">
      <formula>"MEDIO"</formula>
    </cfRule>
  </conditionalFormatting>
  <conditionalFormatting sqref="W21 AK21">
    <cfRule type="containsText" priority="922" dxfId="0" operator="containsText" stopIfTrue="1" text="MUY ALTO">
      <formula>NOT(ISERROR(SEARCH("MUY ALTO",W21)))</formula>
    </cfRule>
  </conditionalFormatting>
  <conditionalFormatting sqref="Z21 AN21">
    <cfRule type="containsText" priority="917" dxfId="55" operator="containsText" stopIfTrue="1" text="RIESGO ACEPTABLE">
      <formula>NOT(ISERROR(SEARCH("RIESGO ACEPTABLE",Z21)))</formula>
    </cfRule>
  </conditionalFormatting>
  <conditionalFormatting sqref="Z21 AN21">
    <cfRule type="containsText" priority="916" dxfId="54" operator="containsText" stopIfTrue="1" text="RIESGO NO ACEPTABLE">
      <formula>NOT(ISERROR(SEARCH("RIESGO NO ACEPTABLE",Z21)))</formula>
    </cfRule>
  </conditionalFormatting>
  <conditionalFormatting sqref="Z21 AN21">
    <cfRule type="containsText" priority="914" dxfId="107" operator="containsText" stopIfTrue="1" text="RIESGO MEJORABLE">
      <formula>NOT(ISERROR(SEARCH("RIESGO MEJORABLE",Z21)))</formula>
    </cfRule>
    <cfRule type="containsText" priority="915" dxfId="106" operator="containsText" stopIfTrue="1" text="RIESGO NO ACEPTABLE O ACEPTABLE CON CONTROL">
      <formula>NOT(ISERROR(SEARCH("RIESGO NO ACEPTABLE O ACEPTABLE CON CONTROL",Z21)))</formula>
    </cfRule>
  </conditionalFormatting>
  <conditionalFormatting sqref="BB13:BB88">
    <cfRule type="containsText" priority="907" dxfId="106" operator="containsText" stopIfTrue="1" text="En Proceso">
      <formula>NOT(ISERROR(SEARCH("En Proceso",BB13)))</formula>
    </cfRule>
    <cfRule type="containsText" priority="908" dxfId="0" operator="containsText" stopIfTrue="1" text="No">
      <formula>NOT(ISERROR(SEARCH("No",BB13)))</formula>
    </cfRule>
    <cfRule type="containsText" priority="909" dxfId="107" operator="containsText" stopIfTrue="1" text="Sí">
      <formula>NOT(ISERROR(SEARCH("Sí",BB13)))</formula>
    </cfRule>
  </conditionalFormatting>
  <conditionalFormatting sqref="AQ13">
    <cfRule type="cellIs" priority="899" dxfId="53" operator="equal" stopIfTrue="1">
      <formula>"No Aceptable"</formula>
    </cfRule>
    <cfRule type="cellIs" priority="900" dxfId="52" operator="equal" stopIfTrue="1">
      <formula>"Aceptable"</formula>
    </cfRule>
  </conditionalFormatting>
  <conditionalFormatting sqref="Z13">
    <cfRule type="containsText" priority="898" dxfId="55" operator="containsText" stopIfTrue="1" text="RIESGO ACEPTABLE">
      <formula>NOT(ISERROR(SEARCH("RIESGO ACEPTABLE",Z13)))</formula>
    </cfRule>
  </conditionalFormatting>
  <conditionalFormatting sqref="Z13">
    <cfRule type="containsText" priority="897" dxfId="54" operator="containsText" stopIfTrue="1" text="RIESGO NO ACEPTABLE">
      <formula>NOT(ISERROR(SEARCH("RIESGO NO ACEPTABLE",Z13)))</formula>
    </cfRule>
  </conditionalFormatting>
  <conditionalFormatting sqref="AN13">
    <cfRule type="containsText" priority="896" dxfId="55" operator="containsText" stopIfTrue="1" text="RIESGO ACEPTABLE">
      <formula>NOT(ISERROR(SEARCH("RIESGO ACEPTABLE",AN13)))</formula>
    </cfRule>
  </conditionalFormatting>
  <conditionalFormatting sqref="AN13">
    <cfRule type="containsText" priority="895" dxfId="54" operator="containsText" stopIfTrue="1" text="RIESGO NO ACEPTABLE">
      <formula>NOT(ISERROR(SEARCH("RIESGO NO ACEPTABLE",AN13)))</formula>
    </cfRule>
  </conditionalFormatting>
  <conditionalFormatting sqref="V14">
    <cfRule type="containsText" priority="894" dxfId="55" operator="containsText" stopIfTrue="1" text="RIESGO ACEPTABLE">
      <formula>NOT(ISERROR(SEARCH("RIESGO ACEPTABLE",V14)))</formula>
    </cfRule>
  </conditionalFormatting>
  <conditionalFormatting sqref="V14">
    <cfRule type="containsText" priority="893" dxfId="54" operator="containsText" stopIfTrue="1" text="RIESGO NO ACEPTABLE">
      <formula>NOT(ISERROR(SEARCH("RIESGO NO ACEPTABLE",V14)))</formula>
    </cfRule>
  </conditionalFormatting>
  <conditionalFormatting sqref="AN14">
    <cfRule type="containsText" priority="892" dxfId="55" operator="containsText" stopIfTrue="1" text="RIESGO ACEPTABLE">
      <formula>NOT(ISERROR(SEARCH("RIESGO ACEPTABLE",AN14)))</formula>
    </cfRule>
  </conditionalFormatting>
  <conditionalFormatting sqref="AN14">
    <cfRule type="containsText" priority="891" dxfId="54" operator="containsText" stopIfTrue="1" text="RIESGO NO ACEPTABLE">
      <formula>NOT(ISERROR(SEARCH("RIESGO NO ACEPTABLE",AN14)))</formula>
    </cfRule>
  </conditionalFormatting>
  <conditionalFormatting sqref="Z14">
    <cfRule type="containsText" priority="890" dxfId="55" operator="containsText" stopIfTrue="1" text="RIESGO ACEPTABLE">
      <formula>NOT(ISERROR(SEARCH("RIESGO ACEPTABLE",Z14)))</formula>
    </cfRule>
  </conditionalFormatting>
  <conditionalFormatting sqref="Z14">
    <cfRule type="containsText" priority="889" dxfId="54" operator="containsText" stopIfTrue="1" text="RIESGO NO ACEPTABLE">
      <formula>NOT(ISERROR(SEARCH("RIESGO NO ACEPTABLE",Z14)))</formula>
    </cfRule>
  </conditionalFormatting>
  <conditionalFormatting sqref="Z15 AN15">
    <cfRule type="containsText" priority="888" dxfId="55" operator="containsText" stopIfTrue="1" text="RIESGO ACEPTABLE">
      <formula>NOT(ISERROR(SEARCH("RIESGO ACEPTABLE",Z15)))</formula>
    </cfRule>
  </conditionalFormatting>
  <conditionalFormatting sqref="Z15 AN15">
    <cfRule type="containsText" priority="887" dxfId="54" operator="containsText" stopIfTrue="1" text="RIESGO NO ACEPTABLE">
      <formula>NOT(ISERROR(SEARCH("RIESGO NO ACEPTABLE",Z15)))</formula>
    </cfRule>
  </conditionalFormatting>
  <conditionalFormatting sqref="AN16 Z16">
    <cfRule type="containsText" priority="886" dxfId="55" operator="containsText" stopIfTrue="1" text="RIESGO ACEPTABLE">
      <formula>NOT(ISERROR(SEARCH("RIESGO ACEPTABLE",Z16)))</formula>
    </cfRule>
  </conditionalFormatting>
  <conditionalFormatting sqref="AN16 Z16">
    <cfRule type="containsText" priority="885" dxfId="54" operator="containsText" stopIfTrue="1" text="RIESGO NO ACEPTABLE">
      <formula>NOT(ISERROR(SEARCH("RIESGO NO ACEPTABLE",Z16)))</formula>
    </cfRule>
  </conditionalFormatting>
  <conditionalFormatting sqref="AQ16">
    <cfRule type="cellIs" priority="883" dxfId="53" operator="equal" stopIfTrue="1">
      <formula>"No Aceptable"</formula>
    </cfRule>
    <cfRule type="cellIs" priority="884" dxfId="52" operator="equal" stopIfTrue="1">
      <formula>"Aceptable"</formula>
    </cfRule>
  </conditionalFormatting>
  <conditionalFormatting sqref="V17">
    <cfRule type="containsText" priority="882" dxfId="55" operator="containsText" stopIfTrue="1" text="RIESGO ACEPTABLE">
      <formula>NOT(ISERROR(SEARCH("RIESGO ACEPTABLE",V17)))</formula>
    </cfRule>
  </conditionalFormatting>
  <conditionalFormatting sqref="V17">
    <cfRule type="containsText" priority="881" dxfId="54" operator="containsText" stopIfTrue="1" text="RIESGO NO ACEPTABLE">
      <formula>NOT(ISERROR(SEARCH("RIESGO NO ACEPTABLE",V17)))</formula>
    </cfRule>
  </conditionalFormatting>
  <conditionalFormatting sqref="AQ17">
    <cfRule type="cellIs" priority="879" dxfId="53" operator="equal" stopIfTrue="1">
      <formula>"No Aceptable"</formula>
    </cfRule>
    <cfRule type="cellIs" priority="880" dxfId="52" operator="equal" stopIfTrue="1">
      <formula>"Aceptable"</formula>
    </cfRule>
  </conditionalFormatting>
  <conditionalFormatting sqref="AE17">
    <cfRule type="cellIs" priority="877" dxfId="53" operator="equal" stopIfTrue="1">
      <formula>"No Aceptable"</formula>
    </cfRule>
    <cfRule type="cellIs" priority="878" dxfId="52" operator="equal" stopIfTrue="1">
      <formula>"Aceptable"</formula>
    </cfRule>
  </conditionalFormatting>
  <conditionalFormatting sqref="AN17">
    <cfRule type="containsText" priority="876" dxfId="55" operator="containsText" stopIfTrue="1" text="RIESGO ACEPTABLE">
      <formula>NOT(ISERROR(SEARCH("RIESGO ACEPTABLE",AN17)))</formula>
    </cfRule>
  </conditionalFormatting>
  <conditionalFormatting sqref="AN17">
    <cfRule type="containsText" priority="875" dxfId="54" operator="containsText" stopIfTrue="1" text="RIESGO NO ACEPTABLE">
      <formula>NOT(ISERROR(SEARCH("RIESGO NO ACEPTABLE",AN17)))</formula>
    </cfRule>
  </conditionalFormatting>
  <conditionalFormatting sqref="AU17">
    <cfRule type="cellIs" priority="873" dxfId="53" operator="equal" stopIfTrue="1">
      <formula>"No Aceptable"</formula>
    </cfRule>
    <cfRule type="cellIs" priority="874" dxfId="52" operator="equal" stopIfTrue="1">
      <formula>"Aceptable"</formula>
    </cfRule>
  </conditionalFormatting>
  <conditionalFormatting sqref="Z17">
    <cfRule type="containsText" priority="872" dxfId="55" operator="containsText" stopIfTrue="1" text="RIESGO ACEPTABLE">
      <formula>NOT(ISERROR(SEARCH("RIESGO ACEPTABLE",Z17)))</formula>
    </cfRule>
  </conditionalFormatting>
  <conditionalFormatting sqref="Z17">
    <cfRule type="containsText" priority="871" dxfId="54" operator="containsText" stopIfTrue="1" text="RIESGO NO ACEPTABLE">
      <formula>NOT(ISERROR(SEARCH("RIESGO NO ACEPTABLE",Z17)))</formula>
    </cfRule>
  </conditionalFormatting>
  <conditionalFormatting sqref="AN18">
    <cfRule type="containsText" priority="870" dxfId="55" operator="containsText" stopIfTrue="1" text="RIESGO ACEPTABLE">
      <formula>NOT(ISERROR(SEARCH("RIESGO ACEPTABLE",AN18)))</formula>
    </cfRule>
  </conditionalFormatting>
  <conditionalFormatting sqref="AN18">
    <cfRule type="containsText" priority="869" dxfId="54" operator="containsText" stopIfTrue="1" text="RIESGO NO ACEPTABLE">
      <formula>NOT(ISERROR(SEARCH("RIESGO NO ACEPTABLE",AN18)))</formula>
    </cfRule>
  </conditionalFormatting>
  <conditionalFormatting sqref="Z18">
    <cfRule type="containsText" priority="868" dxfId="55" operator="containsText" stopIfTrue="1" text="RIESGO ACEPTABLE">
      <formula>NOT(ISERROR(SEARCH("RIESGO ACEPTABLE",Z18)))</formula>
    </cfRule>
  </conditionalFormatting>
  <conditionalFormatting sqref="Z18">
    <cfRule type="containsText" priority="867" dxfId="54" operator="containsText" stopIfTrue="1" text="RIESGO NO ACEPTABLE">
      <formula>NOT(ISERROR(SEARCH("RIESGO NO ACEPTABLE",Z18)))</formula>
    </cfRule>
  </conditionalFormatting>
  <conditionalFormatting sqref="AN19 Z19">
    <cfRule type="containsText" priority="866" dxfId="55" operator="containsText" stopIfTrue="1" text="RIESGO ACEPTABLE">
      <formula>NOT(ISERROR(SEARCH("RIESGO ACEPTABLE",Z19)))</formula>
    </cfRule>
  </conditionalFormatting>
  <conditionalFormatting sqref="AN19 Z19">
    <cfRule type="containsText" priority="865" dxfId="54" operator="containsText" stopIfTrue="1" text="RIESGO NO ACEPTABLE">
      <formula>NOT(ISERROR(SEARCH("RIESGO NO ACEPTABLE",Z19)))</formula>
    </cfRule>
  </conditionalFormatting>
  <conditionalFormatting sqref="AN20 Z20">
    <cfRule type="containsText" priority="864" dxfId="55" operator="containsText" stopIfTrue="1" text="RIESGO ACEPTABLE">
      <formula>NOT(ISERROR(SEARCH("RIESGO ACEPTABLE",Z20)))</formula>
    </cfRule>
  </conditionalFormatting>
  <conditionalFormatting sqref="AN20 Z20">
    <cfRule type="containsText" priority="863" dxfId="54" operator="containsText" stopIfTrue="1" text="RIESGO NO ACEPTABLE">
      <formula>NOT(ISERROR(SEARCH("RIESGO NO ACEPTABLE",Z20)))</formula>
    </cfRule>
  </conditionalFormatting>
  <conditionalFormatting sqref="W18">
    <cfRule type="cellIs" priority="860" dxfId="3" operator="equal">
      <formula>"ALTO"</formula>
    </cfRule>
    <cfRule type="cellIs" priority="861" dxfId="2" operator="equal">
      <formula>"BAJO"</formula>
    </cfRule>
    <cfRule type="cellIs" priority="862" dxfId="1" operator="equal">
      <formula>"MEDIO"</formula>
    </cfRule>
  </conditionalFormatting>
  <conditionalFormatting sqref="W18">
    <cfRule type="containsText" priority="859" dxfId="0" operator="containsText" stopIfTrue="1" text="MUY ALTO">
      <formula>NOT(ISERROR(SEARCH("MUY ALTO",W18)))</formula>
    </cfRule>
  </conditionalFormatting>
  <conditionalFormatting sqref="W19">
    <cfRule type="cellIs" priority="856" dxfId="3" operator="equal">
      <formula>"ALTO"</formula>
    </cfRule>
    <cfRule type="cellIs" priority="857" dxfId="2" operator="equal">
      <formula>"BAJO"</formula>
    </cfRule>
    <cfRule type="cellIs" priority="858" dxfId="1" operator="equal">
      <formula>"MEDIO"</formula>
    </cfRule>
  </conditionalFormatting>
  <conditionalFormatting sqref="W19">
    <cfRule type="containsText" priority="855" dxfId="0" operator="containsText" stopIfTrue="1" text="MUY ALTO">
      <formula>NOT(ISERROR(SEARCH("MUY ALTO",W19)))</formula>
    </cfRule>
  </conditionalFormatting>
  <conditionalFormatting sqref="W20">
    <cfRule type="cellIs" priority="852" dxfId="3" operator="equal">
      <formula>"ALTO"</formula>
    </cfRule>
    <cfRule type="cellIs" priority="853" dxfId="2" operator="equal">
      <formula>"BAJO"</formula>
    </cfRule>
    <cfRule type="cellIs" priority="854" dxfId="1" operator="equal">
      <formula>"MEDIO"</formula>
    </cfRule>
  </conditionalFormatting>
  <conditionalFormatting sqref="W20">
    <cfRule type="containsText" priority="851" dxfId="0" operator="containsText" stopIfTrue="1" text="MUY ALTO">
      <formula>NOT(ISERROR(SEARCH("MUY ALTO",W20)))</formula>
    </cfRule>
  </conditionalFormatting>
  <conditionalFormatting sqref="W17">
    <cfRule type="cellIs" priority="848" dxfId="3" operator="equal">
      <formula>"ALTO"</formula>
    </cfRule>
    <cfRule type="cellIs" priority="849" dxfId="2" operator="equal">
      <formula>"BAJO"</formula>
    </cfRule>
    <cfRule type="cellIs" priority="850" dxfId="1" operator="equal">
      <formula>"MEDIO"</formula>
    </cfRule>
  </conditionalFormatting>
  <conditionalFormatting sqref="W17">
    <cfRule type="containsText" priority="847" dxfId="0" operator="containsText" stopIfTrue="1" text="MUY ALTO">
      <formula>NOT(ISERROR(SEARCH("MUY ALTO",W17)))</formula>
    </cfRule>
  </conditionalFormatting>
  <conditionalFormatting sqref="W16">
    <cfRule type="cellIs" priority="844" dxfId="3" operator="equal">
      <formula>"ALTO"</formula>
    </cfRule>
    <cfRule type="cellIs" priority="845" dxfId="2" operator="equal">
      <formula>"BAJO"</formula>
    </cfRule>
    <cfRule type="cellIs" priority="846" dxfId="1" operator="equal">
      <formula>"MEDIO"</formula>
    </cfRule>
  </conditionalFormatting>
  <conditionalFormatting sqref="W16">
    <cfRule type="containsText" priority="843" dxfId="0" operator="containsText" stopIfTrue="1" text="MUY ALTO">
      <formula>NOT(ISERROR(SEARCH("MUY ALTO",W16)))</formula>
    </cfRule>
  </conditionalFormatting>
  <conditionalFormatting sqref="W15">
    <cfRule type="cellIs" priority="840" dxfId="3" operator="equal">
      <formula>"ALTO"</formula>
    </cfRule>
    <cfRule type="cellIs" priority="841" dxfId="2" operator="equal">
      <formula>"BAJO"</formula>
    </cfRule>
    <cfRule type="cellIs" priority="842" dxfId="1" operator="equal">
      <formula>"MEDIO"</formula>
    </cfRule>
  </conditionalFormatting>
  <conditionalFormatting sqref="W15">
    <cfRule type="containsText" priority="839" dxfId="0" operator="containsText" stopIfTrue="1" text="MUY ALTO">
      <formula>NOT(ISERROR(SEARCH("MUY ALTO",W15)))</formula>
    </cfRule>
  </conditionalFormatting>
  <conditionalFormatting sqref="W14">
    <cfRule type="cellIs" priority="836" dxfId="3" operator="equal">
      <formula>"ALTO"</formula>
    </cfRule>
    <cfRule type="cellIs" priority="837" dxfId="2" operator="equal">
      <formula>"BAJO"</formula>
    </cfRule>
    <cfRule type="cellIs" priority="838" dxfId="1" operator="equal">
      <formula>"MEDIO"</formula>
    </cfRule>
  </conditionalFormatting>
  <conditionalFormatting sqref="W14">
    <cfRule type="containsText" priority="835" dxfId="0" operator="containsText" stopIfTrue="1" text="MUY ALTO">
      <formula>NOT(ISERROR(SEARCH("MUY ALTO",W14)))</formula>
    </cfRule>
  </conditionalFormatting>
  <conditionalFormatting sqref="W13">
    <cfRule type="cellIs" priority="832" dxfId="3" operator="equal">
      <formula>"ALTO"</formula>
    </cfRule>
    <cfRule type="cellIs" priority="833" dxfId="2" operator="equal">
      <formula>"BAJO"</formula>
    </cfRule>
    <cfRule type="cellIs" priority="834" dxfId="1" operator="equal">
      <formula>"MEDIO"</formula>
    </cfRule>
  </conditionalFormatting>
  <conditionalFormatting sqref="W13">
    <cfRule type="containsText" priority="831" dxfId="0" operator="containsText" stopIfTrue="1" text="MUY ALTO">
      <formula>NOT(ISERROR(SEARCH("MUY ALTO",W13)))</formula>
    </cfRule>
  </conditionalFormatting>
  <conditionalFormatting sqref="AQ21">
    <cfRule type="cellIs" priority="829" dxfId="53" operator="equal" stopIfTrue="1">
      <formula>"No Aceptable"</formula>
    </cfRule>
    <cfRule type="cellIs" priority="830" dxfId="52" operator="equal" stopIfTrue="1">
      <formula>"Aceptable"</formula>
    </cfRule>
  </conditionalFormatting>
  <conditionalFormatting sqref="AQ22">
    <cfRule type="cellIs" priority="827" dxfId="53" operator="equal" stopIfTrue="1">
      <formula>"No Aceptable"</formula>
    </cfRule>
    <cfRule type="cellIs" priority="828" dxfId="52" operator="equal" stopIfTrue="1">
      <formula>"Aceptable"</formula>
    </cfRule>
  </conditionalFormatting>
  <conditionalFormatting sqref="Z22">
    <cfRule type="containsText" priority="826" dxfId="55" operator="containsText" stopIfTrue="1" text="RIESGO ACEPTABLE">
      <formula>NOT(ISERROR(SEARCH("RIESGO ACEPTABLE",Z22)))</formula>
    </cfRule>
  </conditionalFormatting>
  <conditionalFormatting sqref="Z22">
    <cfRule type="containsText" priority="825" dxfId="54" operator="containsText" stopIfTrue="1" text="RIESGO NO ACEPTABLE">
      <formula>NOT(ISERROR(SEARCH("RIESGO NO ACEPTABLE",Z22)))</formula>
    </cfRule>
  </conditionalFormatting>
  <conditionalFormatting sqref="AN22">
    <cfRule type="containsText" priority="824" dxfId="55" operator="containsText" stopIfTrue="1" text="RIESGO ACEPTABLE">
      <formula>NOT(ISERROR(SEARCH("RIESGO ACEPTABLE",AN22)))</formula>
    </cfRule>
  </conditionalFormatting>
  <conditionalFormatting sqref="AN22">
    <cfRule type="containsText" priority="823" dxfId="54" operator="containsText" stopIfTrue="1" text="RIESGO NO ACEPTABLE">
      <formula>NOT(ISERROR(SEARCH("RIESGO NO ACEPTABLE",AN22)))</formula>
    </cfRule>
  </conditionalFormatting>
  <conditionalFormatting sqref="W22">
    <cfRule type="cellIs" priority="820" dxfId="3" operator="equal">
      <formula>"ALTO"</formula>
    </cfRule>
    <cfRule type="cellIs" priority="821" dxfId="2" operator="equal">
      <formula>"BAJO"</formula>
    </cfRule>
    <cfRule type="cellIs" priority="822" dxfId="1" operator="equal">
      <formula>"MEDIO"</formula>
    </cfRule>
  </conditionalFormatting>
  <conditionalFormatting sqref="W22">
    <cfRule type="containsText" priority="819" dxfId="0" operator="containsText" stopIfTrue="1" text="MUY ALTO">
      <formula>NOT(ISERROR(SEARCH("MUY ALTO",W22)))</formula>
    </cfRule>
  </conditionalFormatting>
  <conditionalFormatting sqref="V23">
    <cfRule type="containsText" priority="818" dxfId="55" operator="containsText" stopIfTrue="1" text="RIESGO ACEPTABLE">
      <formula>NOT(ISERROR(SEARCH("RIESGO ACEPTABLE",V23)))</formula>
    </cfRule>
  </conditionalFormatting>
  <conditionalFormatting sqref="V23">
    <cfRule type="containsText" priority="817" dxfId="54" operator="containsText" stopIfTrue="1" text="RIESGO NO ACEPTABLE">
      <formula>NOT(ISERROR(SEARCH("RIESGO NO ACEPTABLE",V23)))</formula>
    </cfRule>
  </conditionalFormatting>
  <conditionalFormatting sqref="AN23">
    <cfRule type="containsText" priority="816" dxfId="55" operator="containsText" stopIfTrue="1" text="RIESGO ACEPTABLE">
      <formula>NOT(ISERROR(SEARCH("RIESGO ACEPTABLE",AN23)))</formula>
    </cfRule>
  </conditionalFormatting>
  <conditionalFormatting sqref="AN23">
    <cfRule type="containsText" priority="815" dxfId="54" operator="containsText" stopIfTrue="1" text="RIESGO NO ACEPTABLE">
      <formula>NOT(ISERROR(SEARCH("RIESGO NO ACEPTABLE",AN23)))</formula>
    </cfRule>
  </conditionalFormatting>
  <conditionalFormatting sqref="Z23">
    <cfRule type="containsText" priority="814" dxfId="55" operator="containsText" stopIfTrue="1" text="RIESGO ACEPTABLE">
      <formula>NOT(ISERROR(SEARCH("RIESGO ACEPTABLE",Z23)))</formula>
    </cfRule>
  </conditionalFormatting>
  <conditionalFormatting sqref="Z23">
    <cfRule type="containsText" priority="813" dxfId="54" operator="containsText" stopIfTrue="1" text="RIESGO NO ACEPTABLE">
      <formula>NOT(ISERROR(SEARCH("RIESGO NO ACEPTABLE",Z23)))</formula>
    </cfRule>
  </conditionalFormatting>
  <conditionalFormatting sqref="W23">
    <cfRule type="cellIs" priority="810" dxfId="3" operator="equal">
      <formula>"ALTO"</formula>
    </cfRule>
    <cfRule type="cellIs" priority="811" dxfId="2" operator="equal">
      <formula>"BAJO"</formula>
    </cfRule>
    <cfRule type="cellIs" priority="812" dxfId="1" operator="equal">
      <formula>"MEDIO"</formula>
    </cfRule>
  </conditionalFormatting>
  <conditionalFormatting sqref="W23">
    <cfRule type="containsText" priority="809" dxfId="0" operator="containsText" stopIfTrue="1" text="MUY ALTO">
      <formula>NOT(ISERROR(SEARCH("MUY ALTO",W23)))</formula>
    </cfRule>
  </conditionalFormatting>
  <conditionalFormatting sqref="Z24 AN24">
    <cfRule type="containsText" priority="808" dxfId="55" operator="containsText" stopIfTrue="1" text="RIESGO ACEPTABLE">
      <formula>NOT(ISERROR(SEARCH("RIESGO ACEPTABLE",Z24)))</formula>
    </cfRule>
  </conditionalFormatting>
  <conditionalFormatting sqref="Z24 AN24">
    <cfRule type="containsText" priority="807" dxfId="54" operator="containsText" stopIfTrue="1" text="RIESGO NO ACEPTABLE">
      <formula>NOT(ISERROR(SEARCH("RIESGO NO ACEPTABLE",Z24)))</formula>
    </cfRule>
  </conditionalFormatting>
  <conditionalFormatting sqref="W24">
    <cfRule type="cellIs" priority="804" dxfId="3" operator="equal">
      <formula>"ALTO"</formula>
    </cfRule>
    <cfRule type="cellIs" priority="805" dxfId="2" operator="equal">
      <formula>"BAJO"</formula>
    </cfRule>
    <cfRule type="cellIs" priority="806" dxfId="1" operator="equal">
      <formula>"MEDIO"</formula>
    </cfRule>
  </conditionalFormatting>
  <conditionalFormatting sqref="W24">
    <cfRule type="containsText" priority="803" dxfId="0" operator="containsText" stopIfTrue="1" text="MUY ALTO">
      <formula>NOT(ISERROR(SEARCH("MUY ALTO",W24)))</formula>
    </cfRule>
  </conditionalFormatting>
  <conditionalFormatting sqref="AN25 Z25">
    <cfRule type="containsText" priority="802" dxfId="55" operator="containsText" stopIfTrue="1" text="RIESGO ACEPTABLE">
      <formula>NOT(ISERROR(SEARCH("RIESGO ACEPTABLE",Z25)))</formula>
    </cfRule>
  </conditionalFormatting>
  <conditionalFormatting sqref="AN25 Z25">
    <cfRule type="containsText" priority="801" dxfId="54" operator="containsText" stopIfTrue="1" text="RIESGO NO ACEPTABLE">
      <formula>NOT(ISERROR(SEARCH("RIESGO NO ACEPTABLE",Z25)))</formula>
    </cfRule>
  </conditionalFormatting>
  <conditionalFormatting sqref="AQ25">
    <cfRule type="cellIs" priority="799" dxfId="53" operator="equal" stopIfTrue="1">
      <formula>"No Aceptable"</formula>
    </cfRule>
    <cfRule type="cellIs" priority="800" dxfId="52" operator="equal" stopIfTrue="1">
      <formula>"Aceptable"</formula>
    </cfRule>
  </conditionalFormatting>
  <conditionalFormatting sqref="W25">
    <cfRule type="cellIs" priority="796" dxfId="3" operator="equal">
      <formula>"ALTO"</formula>
    </cfRule>
    <cfRule type="cellIs" priority="797" dxfId="2" operator="equal">
      <formula>"BAJO"</formula>
    </cfRule>
    <cfRule type="cellIs" priority="798" dxfId="1" operator="equal">
      <formula>"MEDIO"</formula>
    </cfRule>
  </conditionalFormatting>
  <conditionalFormatting sqref="W25">
    <cfRule type="containsText" priority="795" dxfId="0" operator="containsText" stopIfTrue="1" text="MUY ALTO">
      <formula>NOT(ISERROR(SEARCH("MUY ALTO",W25)))</formula>
    </cfRule>
  </conditionalFormatting>
  <conditionalFormatting sqref="V26">
    <cfRule type="containsText" priority="794" dxfId="55" operator="containsText" stopIfTrue="1" text="RIESGO ACEPTABLE">
      <formula>NOT(ISERROR(SEARCH("RIESGO ACEPTABLE",V26)))</formula>
    </cfRule>
  </conditionalFormatting>
  <conditionalFormatting sqref="V26">
    <cfRule type="containsText" priority="793" dxfId="54" operator="containsText" stopIfTrue="1" text="RIESGO NO ACEPTABLE">
      <formula>NOT(ISERROR(SEARCH("RIESGO NO ACEPTABLE",V26)))</formula>
    </cfRule>
  </conditionalFormatting>
  <conditionalFormatting sqref="AQ26">
    <cfRule type="cellIs" priority="791" dxfId="53" operator="equal" stopIfTrue="1">
      <formula>"No Aceptable"</formula>
    </cfRule>
    <cfRule type="cellIs" priority="792" dxfId="52" operator="equal" stopIfTrue="1">
      <formula>"Aceptable"</formula>
    </cfRule>
  </conditionalFormatting>
  <conditionalFormatting sqref="AE26">
    <cfRule type="cellIs" priority="789" dxfId="53" operator="equal" stopIfTrue="1">
      <formula>"No Aceptable"</formula>
    </cfRule>
    <cfRule type="cellIs" priority="790" dxfId="52" operator="equal" stopIfTrue="1">
      <formula>"Aceptable"</formula>
    </cfRule>
  </conditionalFormatting>
  <conditionalFormatting sqref="AN26">
    <cfRule type="containsText" priority="788" dxfId="55" operator="containsText" stopIfTrue="1" text="RIESGO ACEPTABLE">
      <formula>NOT(ISERROR(SEARCH("RIESGO ACEPTABLE",AN26)))</formula>
    </cfRule>
  </conditionalFormatting>
  <conditionalFormatting sqref="AN26">
    <cfRule type="containsText" priority="787" dxfId="54" operator="containsText" stopIfTrue="1" text="RIESGO NO ACEPTABLE">
      <formula>NOT(ISERROR(SEARCH("RIESGO NO ACEPTABLE",AN26)))</formula>
    </cfRule>
  </conditionalFormatting>
  <conditionalFormatting sqref="AU26">
    <cfRule type="cellIs" priority="785" dxfId="53" operator="equal" stopIfTrue="1">
      <formula>"No Aceptable"</formula>
    </cfRule>
    <cfRule type="cellIs" priority="786" dxfId="52" operator="equal" stopIfTrue="1">
      <formula>"Aceptable"</formula>
    </cfRule>
  </conditionalFormatting>
  <conditionalFormatting sqref="Z26">
    <cfRule type="containsText" priority="784" dxfId="55" operator="containsText" stopIfTrue="1" text="RIESGO ACEPTABLE">
      <formula>NOT(ISERROR(SEARCH("RIESGO ACEPTABLE",Z26)))</formula>
    </cfRule>
  </conditionalFormatting>
  <conditionalFormatting sqref="Z26">
    <cfRule type="containsText" priority="783" dxfId="54" operator="containsText" stopIfTrue="1" text="RIESGO NO ACEPTABLE">
      <formula>NOT(ISERROR(SEARCH("RIESGO NO ACEPTABLE",Z26)))</formula>
    </cfRule>
  </conditionalFormatting>
  <conditionalFormatting sqref="W26">
    <cfRule type="cellIs" priority="780" dxfId="3" operator="equal">
      <formula>"ALTO"</formula>
    </cfRule>
    <cfRule type="cellIs" priority="781" dxfId="2" operator="equal">
      <formula>"BAJO"</formula>
    </cfRule>
    <cfRule type="cellIs" priority="782" dxfId="1" operator="equal">
      <formula>"MEDIO"</formula>
    </cfRule>
  </conditionalFormatting>
  <conditionalFormatting sqref="W26">
    <cfRule type="containsText" priority="779" dxfId="0" operator="containsText" stopIfTrue="1" text="MUY ALTO">
      <formula>NOT(ISERROR(SEARCH("MUY ALTO",W26)))</formula>
    </cfRule>
  </conditionalFormatting>
  <conditionalFormatting sqref="AN27 Z27">
    <cfRule type="containsText" priority="778" dxfId="55" operator="containsText" stopIfTrue="1" text="RIESGO ACEPTABLE">
      <formula>NOT(ISERROR(SEARCH("RIESGO ACEPTABLE",Z27)))</formula>
    </cfRule>
  </conditionalFormatting>
  <conditionalFormatting sqref="AN27 Z27">
    <cfRule type="containsText" priority="777" dxfId="54" operator="containsText" stopIfTrue="1" text="RIESGO NO ACEPTABLE">
      <formula>NOT(ISERROR(SEARCH("RIESGO NO ACEPTABLE",Z27)))</formula>
    </cfRule>
  </conditionalFormatting>
  <conditionalFormatting sqref="W27">
    <cfRule type="cellIs" priority="774" dxfId="3" operator="equal">
      <formula>"ALTO"</formula>
    </cfRule>
    <cfRule type="cellIs" priority="775" dxfId="2" operator="equal">
      <formula>"BAJO"</formula>
    </cfRule>
    <cfRule type="cellIs" priority="776" dxfId="1" operator="equal">
      <formula>"MEDIO"</formula>
    </cfRule>
  </conditionalFormatting>
  <conditionalFormatting sqref="W27">
    <cfRule type="containsText" priority="773" dxfId="0" operator="containsText" stopIfTrue="1" text="MUY ALTO">
      <formula>NOT(ISERROR(SEARCH("MUY ALTO",W27)))</formula>
    </cfRule>
  </conditionalFormatting>
  <conditionalFormatting sqref="W28 AK28">
    <cfRule type="cellIs" priority="770" dxfId="3" operator="equal">
      <formula>"ALTO"</formula>
    </cfRule>
    <cfRule type="cellIs" priority="771" dxfId="2" operator="equal">
      <formula>"BAJO"</formula>
    </cfRule>
    <cfRule type="cellIs" priority="772" dxfId="1" operator="equal">
      <formula>"MEDIO"</formula>
    </cfRule>
  </conditionalFormatting>
  <conditionalFormatting sqref="W28 AK28">
    <cfRule type="containsText" priority="769" dxfId="0" operator="containsText" stopIfTrue="1" text="MUY ALTO">
      <formula>NOT(ISERROR(SEARCH("MUY ALTO",W28)))</formula>
    </cfRule>
  </conditionalFormatting>
  <conditionalFormatting sqref="Z28 AN28">
    <cfRule type="containsText" priority="768" dxfId="55" operator="containsText" stopIfTrue="1" text="RIESGO ACEPTABLE">
      <formula>NOT(ISERROR(SEARCH("RIESGO ACEPTABLE",Z28)))</formula>
    </cfRule>
  </conditionalFormatting>
  <conditionalFormatting sqref="Z28 AN28">
    <cfRule type="containsText" priority="767" dxfId="54" operator="containsText" stopIfTrue="1" text="RIESGO NO ACEPTABLE">
      <formula>NOT(ISERROR(SEARCH("RIESGO NO ACEPTABLE",Z28)))</formula>
    </cfRule>
  </conditionalFormatting>
  <conditionalFormatting sqref="Z28 AN28">
    <cfRule type="containsText" priority="765" dxfId="107" operator="containsText" stopIfTrue="1" text="RIESGO MEJORABLE">
      <formula>NOT(ISERROR(SEARCH("RIESGO MEJORABLE",Z28)))</formula>
    </cfRule>
    <cfRule type="containsText" priority="766" dxfId="106" operator="containsText" stopIfTrue="1" text="RIESGO NO ACEPTABLE O ACEPTABLE CON CONTROL">
      <formula>NOT(ISERROR(SEARCH("RIESGO NO ACEPTABLE O ACEPTABLE CON CONTROL",Z28)))</formula>
    </cfRule>
  </conditionalFormatting>
  <conditionalFormatting sqref="AQ28">
    <cfRule type="cellIs" priority="763" dxfId="53" operator="equal" stopIfTrue="1">
      <formula>"No Aceptable"</formula>
    </cfRule>
    <cfRule type="cellIs" priority="764" dxfId="52" operator="equal" stopIfTrue="1">
      <formula>"Aceptable"</formula>
    </cfRule>
  </conditionalFormatting>
  <conditionalFormatting sqref="AN29 Z29">
    <cfRule type="containsText" priority="762" dxfId="55" operator="containsText" stopIfTrue="1" text="RIESGO ACEPTABLE">
      <formula>NOT(ISERROR(SEARCH("RIESGO ACEPTABLE",Z29)))</formula>
    </cfRule>
  </conditionalFormatting>
  <conditionalFormatting sqref="AN29 Z29">
    <cfRule type="containsText" priority="761" dxfId="54" operator="containsText" stopIfTrue="1" text="RIESGO NO ACEPTABLE">
      <formula>NOT(ISERROR(SEARCH("RIESGO NO ACEPTABLE",Z29)))</formula>
    </cfRule>
  </conditionalFormatting>
  <conditionalFormatting sqref="W29">
    <cfRule type="cellIs" priority="758" dxfId="3" operator="equal">
      <formula>"ALTO"</formula>
    </cfRule>
    <cfRule type="cellIs" priority="759" dxfId="2" operator="equal">
      <formula>"BAJO"</formula>
    </cfRule>
    <cfRule type="cellIs" priority="760" dxfId="1" operator="equal">
      <formula>"MEDIO"</formula>
    </cfRule>
  </conditionalFormatting>
  <conditionalFormatting sqref="W29">
    <cfRule type="containsText" priority="757" dxfId="0" operator="containsText" stopIfTrue="1" text="MUY ALTO">
      <formula>NOT(ISERROR(SEARCH("MUY ALTO",W29)))</formula>
    </cfRule>
  </conditionalFormatting>
  <conditionalFormatting sqref="AN30">
    <cfRule type="containsText" priority="756" dxfId="55" operator="containsText" stopIfTrue="1" text="RIESGO ACEPTABLE">
      <formula>NOT(ISERROR(SEARCH("RIESGO ACEPTABLE",AN30)))</formula>
    </cfRule>
  </conditionalFormatting>
  <conditionalFormatting sqref="AN30">
    <cfRule type="containsText" priority="755" dxfId="54" operator="containsText" stopIfTrue="1" text="RIESGO NO ACEPTABLE">
      <formula>NOT(ISERROR(SEARCH("RIESGO NO ACEPTABLE",AN30)))</formula>
    </cfRule>
  </conditionalFormatting>
  <conditionalFormatting sqref="Z30">
    <cfRule type="containsText" priority="754" dxfId="55" operator="containsText" stopIfTrue="1" text="RIESGO ACEPTABLE">
      <formula>NOT(ISERROR(SEARCH("RIESGO ACEPTABLE",Z30)))</formula>
    </cfRule>
  </conditionalFormatting>
  <conditionalFormatting sqref="Z30">
    <cfRule type="containsText" priority="753" dxfId="54" operator="containsText" stopIfTrue="1" text="RIESGO NO ACEPTABLE">
      <formula>NOT(ISERROR(SEARCH("RIESGO NO ACEPTABLE",Z30)))</formula>
    </cfRule>
  </conditionalFormatting>
  <conditionalFormatting sqref="W30">
    <cfRule type="cellIs" priority="750" dxfId="3" operator="equal">
      <formula>"ALTO"</formula>
    </cfRule>
    <cfRule type="cellIs" priority="751" dxfId="2" operator="equal">
      <formula>"BAJO"</formula>
    </cfRule>
    <cfRule type="cellIs" priority="752" dxfId="1" operator="equal">
      <formula>"MEDIO"</formula>
    </cfRule>
  </conditionalFormatting>
  <conditionalFormatting sqref="W30">
    <cfRule type="containsText" priority="749" dxfId="0" operator="containsText" stopIfTrue="1" text="MUY ALTO">
      <formula>NOT(ISERROR(SEARCH("MUY ALTO",W30)))</formula>
    </cfRule>
  </conditionalFormatting>
  <conditionalFormatting sqref="AQ31">
    <cfRule type="cellIs" priority="747" dxfId="53" operator="equal" stopIfTrue="1">
      <formula>"No Aceptable"</formula>
    </cfRule>
    <cfRule type="cellIs" priority="748" dxfId="52" operator="equal" stopIfTrue="1">
      <formula>"Aceptable"</formula>
    </cfRule>
  </conditionalFormatting>
  <conditionalFormatting sqref="Z31">
    <cfRule type="containsText" priority="746" dxfId="55" operator="containsText" stopIfTrue="1" text="RIESGO ACEPTABLE">
      <formula>NOT(ISERROR(SEARCH("RIESGO ACEPTABLE",Z31)))</formula>
    </cfRule>
  </conditionalFormatting>
  <conditionalFormatting sqref="Z31">
    <cfRule type="containsText" priority="745" dxfId="54" operator="containsText" stopIfTrue="1" text="RIESGO NO ACEPTABLE">
      <formula>NOT(ISERROR(SEARCH("RIESGO NO ACEPTABLE",Z31)))</formula>
    </cfRule>
  </conditionalFormatting>
  <conditionalFormatting sqref="AN31">
    <cfRule type="containsText" priority="744" dxfId="55" operator="containsText" stopIfTrue="1" text="RIESGO ACEPTABLE">
      <formula>NOT(ISERROR(SEARCH("RIESGO ACEPTABLE",AN31)))</formula>
    </cfRule>
  </conditionalFormatting>
  <conditionalFormatting sqref="AN31">
    <cfRule type="containsText" priority="743" dxfId="54" operator="containsText" stopIfTrue="1" text="RIESGO NO ACEPTABLE">
      <formula>NOT(ISERROR(SEARCH("RIESGO NO ACEPTABLE",AN31)))</formula>
    </cfRule>
  </conditionalFormatting>
  <conditionalFormatting sqref="W31">
    <cfRule type="cellIs" priority="740" dxfId="3" operator="equal">
      <formula>"ALTO"</formula>
    </cfRule>
    <cfRule type="cellIs" priority="741" dxfId="2" operator="equal">
      <formula>"BAJO"</formula>
    </cfRule>
    <cfRule type="cellIs" priority="742" dxfId="1" operator="equal">
      <formula>"MEDIO"</formula>
    </cfRule>
  </conditionalFormatting>
  <conditionalFormatting sqref="W31">
    <cfRule type="containsText" priority="739" dxfId="0" operator="containsText" stopIfTrue="1" text="MUY ALTO">
      <formula>NOT(ISERROR(SEARCH("MUY ALTO",W31)))</formula>
    </cfRule>
  </conditionalFormatting>
  <conditionalFormatting sqref="V32">
    <cfRule type="containsText" priority="738" dxfId="55" operator="containsText" stopIfTrue="1" text="RIESGO ACEPTABLE">
      <formula>NOT(ISERROR(SEARCH("RIESGO ACEPTABLE",V32)))</formula>
    </cfRule>
  </conditionalFormatting>
  <conditionalFormatting sqref="V32">
    <cfRule type="containsText" priority="737" dxfId="54" operator="containsText" stopIfTrue="1" text="RIESGO NO ACEPTABLE">
      <formula>NOT(ISERROR(SEARCH("RIESGO NO ACEPTABLE",V32)))</formula>
    </cfRule>
  </conditionalFormatting>
  <conditionalFormatting sqref="AN32">
    <cfRule type="containsText" priority="736" dxfId="55" operator="containsText" stopIfTrue="1" text="RIESGO ACEPTABLE">
      <formula>NOT(ISERROR(SEARCH("RIESGO ACEPTABLE",AN32)))</formula>
    </cfRule>
  </conditionalFormatting>
  <conditionalFormatting sqref="AN32">
    <cfRule type="containsText" priority="735" dxfId="54" operator="containsText" stopIfTrue="1" text="RIESGO NO ACEPTABLE">
      <formula>NOT(ISERROR(SEARCH("RIESGO NO ACEPTABLE",AN32)))</formula>
    </cfRule>
  </conditionalFormatting>
  <conditionalFormatting sqref="Z32">
    <cfRule type="containsText" priority="734" dxfId="55" operator="containsText" stopIfTrue="1" text="RIESGO ACEPTABLE">
      <formula>NOT(ISERROR(SEARCH("RIESGO ACEPTABLE",Z32)))</formula>
    </cfRule>
  </conditionalFormatting>
  <conditionalFormatting sqref="Z32">
    <cfRule type="containsText" priority="733" dxfId="54" operator="containsText" stopIfTrue="1" text="RIESGO NO ACEPTABLE">
      <formula>NOT(ISERROR(SEARCH("RIESGO NO ACEPTABLE",Z32)))</formula>
    </cfRule>
  </conditionalFormatting>
  <conditionalFormatting sqref="W32">
    <cfRule type="cellIs" priority="730" dxfId="3" operator="equal">
      <formula>"ALTO"</formula>
    </cfRule>
    <cfRule type="cellIs" priority="731" dxfId="2" operator="equal">
      <formula>"BAJO"</formula>
    </cfRule>
    <cfRule type="cellIs" priority="732" dxfId="1" operator="equal">
      <formula>"MEDIO"</formula>
    </cfRule>
  </conditionalFormatting>
  <conditionalFormatting sqref="W32">
    <cfRule type="containsText" priority="729" dxfId="0" operator="containsText" stopIfTrue="1" text="MUY ALTO">
      <formula>NOT(ISERROR(SEARCH("MUY ALTO",W32)))</formula>
    </cfRule>
  </conditionalFormatting>
  <conditionalFormatting sqref="Z33 AN33">
    <cfRule type="containsText" priority="728" dxfId="55" operator="containsText" stopIfTrue="1" text="RIESGO ACEPTABLE">
      <formula>NOT(ISERROR(SEARCH("RIESGO ACEPTABLE",Z33)))</formula>
    </cfRule>
  </conditionalFormatting>
  <conditionalFormatting sqref="Z33 AN33">
    <cfRule type="containsText" priority="727" dxfId="54" operator="containsText" stopIfTrue="1" text="RIESGO NO ACEPTABLE">
      <formula>NOT(ISERROR(SEARCH("RIESGO NO ACEPTABLE",Z33)))</formula>
    </cfRule>
  </conditionalFormatting>
  <conditionalFormatting sqref="W33">
    <cfRule type="cellIs" priority="724" dxfId="3" operator="equal">
      <formula>"ALTO"</formula>
    </cfRule>
    <cfRule type="cellIs" priority="725" dxfId="2" operator="equal">
      <formula>"BAJO"</formula>
    </cfRule>
    <cfRule type="cellIs" priority="726" dxfId="1" operator="equal">
      <formula>"MEDIO"</formula>
    </cfRule>
  </conditionalFormatting>
  <conditionalFormatting sqref="W33">
    <cfRule type="containsText" priority="723" dxfId="0" operator="containsText" stopIfTrue="1" text="MUY ALTO">
      <formula>NOT(ISERROR(SEARCH("MUY ALTO",W33)))</formula>
    </cfRule>
  </conditionalFormatting>
  <conditionalFormatting sqref="AN34 Z34">
    <cfRule type="containsText" priority="722" dxfId="55" operator="containsText" stopIfTrue="1" text="RIESGO ACEPTABLE">
      <formula>NOT(ISERROR(SEARCH("RIESGO ACEPTABLE",Z34)))</formula>
    </cfRule>
  </conditionalFormatting>
  <conditionalFormatting sqref="AN34 Z34">
    <cfRule type="containsText" priority="721" dxfId="54" operator="containsText" stopIfTrue="1" text="RIESGO NO ACEPTABLE">
      <formula>NOT(ISERROR(SEARCH("RIESGO NO ACEPTABLE",Z34)))</formula>
    </cfRule>
  </conditionalFormatting>
  <conditionalFormatting sqref="AQ34">
    <cfRule type="cellIs" priority="719" dxfId="53" operator="equal" stopIfTrue="1">
      <formula>"No Aceptable"</formula>
    </cfRule>
    <cfRule type="cellIs" priority="720" dxfId="52" operator="equal" stopIfTrue="1">
      <formula>"Aceptable"</formula>
    </cfRule>
  </conditionalFormatting>
  <conditionalFormatting sqref="W34">
    <cfRule type="cellIs" priority="716" dxfId="3" operator="equal">
      <formula>"ALTO"</formula>
    </cfRule>
    <cfRule type="cellIs" priority="717" dxfId="2" operator="equal">
      <formula>"BAJO"</formula>
    </cfRule>
    <cfRule type="cellIs" priority="718" dxfId="1" operator="equal">
      <formula>"MEDIO"</formula>
    </cfRule>
  </conditionalFormatting>
  <conditionalFormatting sqref="W34">
    <cfRule type="containsText" priority="715" dxfId="0" operator="containsText" stopIfTrue="1" text="MUY ALTO">
      <formula>NOT(ISERROR(SEARCH("MUY ALTO",W34)))</formula>
    </cfRule>
  </conditionalFormatting>
  <conditionalFormatting sqref="V35">
    <cfRule type="containsText" priority="714" dxfId="55" operator="containsText" stopIfTrue="1" text="RIESGO ACEPTABLE">
      <formula>NOT(ISERROR(SEARCH("RIESGO ACEPTABLE",V35)))</formula>
    </cfRule>
  </conditionalFormatting>
  <conditionalFormatting sqref="V35">
    <cfRule type="containsText" priority="713" dxfId="54" operator="containsText" stopIfTrue="1" text="RIESGO NO ACEPTABLE">
      <formula>NOT(ISERROR(SEARCH("RIESGO NO ACEPTABLE",V35)))</formula>
    </cfRule>
  </conditionalFormatting>
  <conditionalFormatting sqref="AQ35">
    <cfRule type="cellIs" priority="711" dxfId="53" operator="equal" stopIfTrue="1">
      <formula>"No Aceptable"</formula>
    </cfRule>
    <cfRule type="cellIs" priority="712" dxfId="52" operator="equal" stopIfTrue="1">
      <formula>"Aceptable"</formula>
    </cfRule>
  </conditionalFormatting>
  <conditionalFormatting sqref="AE35">
    <cfRule type="cellIs" priority="709" dxfId="53" operator="equal" stopIfTrue="1">
      <formula>"No Aceptable"</formula>
    </cfRule>
    <cfRule type="cellIs" priority="710" dxfId="52" operator="equal" stopIfTrue="1">
      <formula>"Aceptable"</formula>
    </cfRule>
  </conditionalFormatting>
  <conditionalFormatting sqref="AN35">
    <cfRule type="containsText" priority="708" dxfId="55" operator="containsText" stopIfTrue="1" text="RIESGO ACEPTABLE">
      <formula>NOT(ISERROR(SEARCH("RIESGO ACEPTABLE",AN35)))</formula>
    </cfRule>
  </conditionalFormatting>
  <conditionalFormatting sqref="AN35">
    <cfRule type="containsText" priority="707" dxfId="54" operator="containsText" stopIfTrue="1" text="RIESGO NO ACEPTABLE">
      <formula>NOT(ISERROR(SEARCH("RIESGO NO ACEPTABLE",AN35)))</formula>
    </cfRule>
  </conditionalFormatting>
  <conditionalFormatting sqref="AU35">
    <cfRule type="cellIs" priority="705" dxfId="53" operator="equal" stopIfTrue="1">
      <formula>"No Aceptable"</formula>
    </cfRule>
    <cfRule type="cellIs" priority="706" dxfId="52" operator="equal" stopIfTrue="1">
      <formula>"Aceptable"</formula>
    </cfRule>
  </conditionalFormatting>
  <conditionalFormatting sqref="Z35">
    <cfRule type="containsText" priority="704" dxfId="55" operator="containsText" stopIfTrue="1" text="RIESGO ACEPTABLE">
      <formula>NOT(ISERROR(SEARCH("RIESGO ACEPTABLE",Z35)))</formula>
    </cfRule>
  </conditionalFormatting>
  <conditionalFormatting sqref="Z35">
    <cfRule type="containsText" priority="703" dxfId="54" operator="containsText" stopIfTrue="1" text="RIESGO NO ACEPTABLE">
      <formula>NOT(ISERROR(SEARCH("RIESGO NO ACEPTABLE",Z35)))</formula>
    </cfRule>
  </conditionalFormatting>
  <conditionalFormatting sqref="W35">
    <cfRule type="cellIs" priority="700" dxfId="3" operator="equal">
      <formula>"ALTO"</formula>
    </cfRule>
    <cfRule type="cellIs" priority="701" dxfId="2" operator="equal">
      <formula>"BAJO"</formula>
    </cfRule>
    <cfRule type="cellIs" priority="702" dxfId="1" operator="equal">
      <formula>"MEDIO"</formula>
    </cfRule>
  </conditionalFormatting>
  <conditionalFormatting sqref="W35">
    <cfRule type="containsText" priority="699" dxfId="0" operator="containsText" stopIfTrue="1" text="MUY ALTO">
      <formula>NOT(ISERROR(SEARCH("MUY ALTO",W35)))</formula>
    </cfRule>
  </conditionalFormatting>
  <conditionalFormatting sqref="AN36 Z36">
    <cfRule type="containsText" priority="698" dxfId="55" operator="containsText" stopIfTrue="1" text="RIESGO ACEPTABLE">
      <formula>NOT(ISERROR(SEARCH("RIESGO ACEPTABLE",Z36)))</formula>
    </cfRule>
  </conditionalFormatting>
  <conditionalFormatting sqref="AN36 Z36">
    <cfRule type="containsText" priority="697" dxfId="54" operator="containsText" stopIfTrue="1" text="RIESGO NO ACEPTABLE">
      <formula>NOT(ISERROR(SEARCH("RIESGO NO ACEPTABLE",Z36)))</formula>
    </cfRule>
  </conditionalFormatting>
  <conditionalFormatting sqref="W36">
    <cfRule type="cellIs" priority="694" dxfId="3" operator="equal">
      <formula>"ALTO"</formula>
    </cfRule>
    <cfRule type="cellIs" priority="695" dxfId="2" operator="equal">
      <formula>"BAJO"</formula>
    </cfRule>
    <cfRule type="cellIs" priority="696" dxfId="1" operator="equal">
      <formula>"MEDIO"</formula>
    </cfRule>
  </conditionalFormatting>
  <conditionalFormatting sqref="W36">
    <cfRule type="containsText" priority="693" dxfId="0" operator="containsText" stopIfTrue="1" text="MUY ALTO">
      <formula>NOT(ISERROR(SEARCH("MUY ALTO",W36)))</formula>
    </cfRule>
  </conditionalFormatting>
  <conditionalFormatting sqref="W37 AK37">
    <cfRule type="cellIs" priority="690" dxfId="3" operator="equal">
      <formula>"ALTO"</formula>
    </cfRule>
    <cfRule type="cellIs" priority="691" dxfId="2" operator="equal">
      <formula>"BAJO"</formula>
    </cfRule>
    <cfRule type="cellIs" priority="692" dxfId="1" operator="equal">
      <formula>"MEDIO"</formula>
    </cfRule>
  </conditionalFormatting>
  <conditionalFormatting sqref="W37 AK37">
    <cfRule type="containsText" priority="689" dxfId="0" operator="containsText" stopIfTrue="1" text="MUY ALTO">
      <formula>NOT(ISERROR(SEARCH("MUY ALTO",W37)))</formula>
    </cfRule>
  </conditionalFormatting>
  <conditionalFormatting sqref="Z37 AN37">
    <cfRule type="containsText" priority="688" dxfId="55" operator="containsText" stopIfTrue="1" text="RIESGO ACEPTABLE">
      <formula>NOT(ISERROR(SEARCH("RIESGO ACEPTABLE",Z37)))</formula>
    </cfRule>
  </conditionalFormatting>
  <conditionalFormatting sqref="Z37 AN37">
    <cfRule type="containsText" priority="687" dxfId="54" operator="containsText" stopIfTrue="1" text="RIESGO NO ACEPTABLE">
      <formula>NOT(ISERROR(SEARCH("RIESGO NO ACEPTABLE",Z37)))</formula>
    </cfRule>
  </conditionalFormatting>
  <conditionalFormatting sqref="Z37 AN37">
    <cfRule type="containsText" priority="685" dxfId="107" operator="containsText" stopIfTrue="1" text="RIESGO MEJORABLE">
      <formula>NOT(ISERROR(SEARCH("RIESGO MEJORABLE",Z37)))</formula>
    </cfRule>
    <cfRule type="containsText" priority="686" dxfId="106" operator="containsText" stopIfTrue="1" text="RIESGO NO ACEPTABLE O ACEPTABLE CON CONTROL">
      <formula>NOT(ISERROR(SEARCH("RIESGO NO ACEPTABLE O ACEPTABLE CON CONTROL",Z37)))</formula>
    </cfRule>
  </conditionalFormatting>
  <conditionalFormatting sqref="AQ37">
    <cfRule type="cellIs" priority="683" dxfId="53" operator="equal" stopIfTrue="1">
      <formula>"No Aceptable"</formula>
    </cfRule>
    <cfRule type="cellIs" priority="684" dxfId="52" operator="equal" stopIfTrue="1">
      <formula>"Aceptable"</formula>
    </cfRule>
  </conditionalFormatting>
  <conditionalFormatting sqref="AN38 Z38">
    <cfRule type="containsText" priority="682" dxfId="55" operator="containsText" stopIfTrue="1" text="RIESGO ACEPTABLE">
      <formula>NOT(ISERROR(SEARCH("RIESGO ACEPTABLE",Z38)))</formula>
    </cfRule>
  </conditionalFormatting>
  <conditionalFormatting sqref="AN38 Z38">
    <cfRule type="containsText" priority="681" dxfId="54" operator="containsText" stopIfTrue="1" text="RIESGO NO ACEPTABLE">
      <formula>NOT(ISERROR(SEARCH("RIESGO NO ACEPTABLE",Z38)))</formula>
    </cfRule>
  </conditionalFormatting>
  <conditionalFormatting sqref="W38">
    <cfRule type="cellIs" priority="678" dxfId="3" operator="equal">
      <formula>"ALTO"</formula>
    </cfRule>
    <cfRule type="cellIs" priority="679" dxfId="2" operator="equal">
      <formula>"BAJO"</formula>
    </cfRule>
    <cfRule type="cellIs" priority="680" dxfId="1" operator="equal">
      <formula>"MEDIO"</formula>
    </cfRule>
  </conditionalFormatting>
  <conditionalFormatting sqref="W38">
    <cfRule type="containsText" priority="677" dxfId="0" operator="containsText" stopIfTrue="1" text="MUY ALTO">
      <formula>NOT(ISERROR(SEARCH("MUY ALTO",W38)))</formula>
    </cfRule>
  </conditionalFormatting>
  <conditionalFormatting sqref="AN39">
    <cfRule type="containsText" priority="676" dxfId="55" operator="containsText" stopIfTrue="1" text="RIESGO ACEPTABLE">
      <formula>NOT(ISERROR(SEARCH("RIESGO ACEPTABLE",AN39)))</formula>
    </cfRule>
  </conditionalFormatting>
  <conditionalFormatting sqref="AN39">
    <cfRule type="containsText" priority="675" dxfId="54" operator="containsText" stopIfTrue="1" text="RIESGO NO ACEPTABLE">
      <formula>NOT(ISERROR(SEARCH("RIESGO NO ACEPTABLE",AN39)))</formula>
    </cfRule>
  </conditionalFormatting>
  <conditionalFormatting sqref="Z39">
    <cfRule type="containsText" priority="674" dxfId="55" operator="containsText" stopIfTrue="1" text="RIESGO ACEPTABLE">
      <formula>NOT(ISERROR(SEARCH("RIESGO ACEPTABLE",Z39)))</formula>
    </cfRule>
  </conditionalFormatting>
  <conditionalFormatting sqref="Z39">
    <cfRule type="containsText" priority="673" dxfId="54" operator="containsText" stopIfTrue="1" text="RIESGO NO ACEPTABLE">
      <formula>NOT(ISERROR(SEARCH("RIESGO NO ACEPTABLE",Z39)))</formula>
    </cfRule>
  </conditionalFormatting>
  <conditionalFormatting sqref="W39">
    <cfRule type="cellIs" priority="670" dxfId="3" operator="equal">
      <formula>"ALTO"</formula>
    </cfRule>
    <cfRule type="cellIs" priority="671" dxfId="2" operator="equal">
      <formula>"BAJO"</formula>
    </cfRule>
    <cfRule type="cellIs" priority="672" dxfId="1" operator="equal">
      <formula>"MEDIO"</formula>
    </cfRule>
  </conditionalFormatting>
  <conditionalFormatting sqref="W39">
    <cfRule type="containsText" priority="669" dxfId="0" operator="containsText" stopIfTrue="1" text="MUY ALTO">
      <formula>NOT(ISERROR(SEARCH("MUY ALTO",W39)))</formula>
    </cfRule>
  </conditionalFormatting>
  <conditionalFormatting sqref="AQ40">
    <cfRule type="cellIs" priority="667" dxfId="53" operator="equal" stopIfTrue="1">
      <formula>"No Aceptable"</formula>
    </cfRule>
    <cfRule type="cellIs" priority="668" dxfId="52" operator="equal" stopIfTrue="1">
      <formula>"Aceptable"</formula>
    </cfRule>
  </conditionalFormatting>
  <conditionalFormatting sqref="Z40">
    <cfRule type="containsText" priority="666" dxfId="55" operator="containsText" stopIfTrue="1" text="RIESGO ACEPTABLE">
      <formula>NOT(ISERROR(SEARCH("RIESGO ACEPTABLE",Z40)))</formula>
    </cfRule>
  </conditionalFormatting>
  <conditionalFormatting sqref="Z40">
    <cfRule type="containsText" priority="665" dxfId="54" operator="containsText" stopIfTrue="1" text="RIESGO NO ACEPTABLE">
      <formula>NOT(ISERROR(SEARCH("RIESGO NO ACEPTABLE",Z40)))</formula>
    </cfRule>
  </conditionalFormatting>
  <conditionalFormatting sqref="AN40">
    <cfRule type="containsText" priority="664" dxfId="55" operator="containsText" stopIfTrue="1" text="RIESGO ACEPTABLE">
      <formula>NOT(ISERROR(SEARCH("RIESGO ACEPTABLE",AN40)))</formula>
    </cfRule>
  </conditionalFormatting>
  <conditionalFormatting sqref="AN40">
    <cfRule type="containsText" priority="663" dxfId="54" operator="containsText" stopIfTrue="1" text="RIESGO NO ACEPTABLE">
      <formula>NOT(ISERROR(SEARCH("RIESGO NO ACEPTABLE",AN40)))</formula>
    </cfRule>
  </conditionalFormatting>
  <conditionalFormatting sqref="W40">
    <cfRule type="cellIs" priority="660" dxfId="3" operator="equal">
      <formula>"ALTO"</formula>
    </cfRule>
    <cfRule type="cellIs" priority="661" dxfId="2" operator="equal">
      <formula>"BAJO"</formula>
    </cfRule>
    <cfRule type="cellIs" priority="662" dxfId="1" operator="equal">
      <formula>"MEDIO"</formula>
    </cfRule>
  </conditionalFormatting>
  <conditionalFormatting sqref="W40">
    <cfRule type="containsText" priority="659" dxfId="0" operator="containsText" stopIfTrue="1" text="MUY ALTO">
      <formula>NOT(ISERROR(SEARCH("MUY ALTO",W40)))</formula>
    </cfRule>
  </conditionalFormatting>
  <conditionalFormatting sqref="V41">
    <cfRule type="containsText" priority="658" dxfId="55" operator="containsText" stopIfTrue="1" text="RIESGO ACEPTABLE">
      <formula>NOT(ISERROR(SEARCH("RIESGO ACEPTABLE",V41)))</formula>
    </cfRule>
  </conditionalFormatting>
  <conditionalFormatting sqref="V41">
    <cfRule type="containsText" priority="657" dxfId="54" operator="containsText" stopIfTrue="1" text="RIESGO NO ACEPTABLE">
      <formula>NOT(ISERROR(SEARCH("RIESGO NO ACEPTABLE",V41)))</formula>
    </cfRule>
  </conditionalFormatting>
  <conditionalFormatting sqref="AN41">
    <cfRule type="containsText" priority="656" dxfId="55" operator="containsText" stopIfTrue="1" text="RIESGO ACEPTABLE">
      <formula>NOT(ISERROR(SEARCH("RIESGO ACEPTABLE",AN41)))</formula>
    </cfRule>
  </conditionalFormatting>
  <conditionalFormatting sqref="AN41">
    <cfRule type="containsText" priority="655" dxfId="54" operator="containsText" stopIfTrue="1" text="RIESGO NO ACEPTABLE">
      <formula>NOT(ISERROR(SEARCH("RIESGO NO ACEPTABLE",AN41)))</formula>
    </cfRule>
  </conditionalFormatting>
  <conditionalFormatting sqref="Z41">
    <cfRule type="containsText" priority="654" dxfId="55" operator="containsText" stopIfTrue="1" text="RIESGO ACEPTABLE">
      <formula>NOT(ISERROR(SEARCH("RIESGO ACEPTABLE",Z41)))</formula>
    </cfRule>
  </conditionalFormatting>
  <conditionalFormatting sqref="Z41">
    <cfRule type="containsText" priority="653" dxfId="54" operator="containsText" stopIfTrue="1" text="RIESGO NO ACEPTABLE">
      <formula>NOT(ISERROR(SEARCH("RIESGO NO ACEPTABLE",Z41)))</formula>
    </cfRule>
  </conditionalFormatting>
  <conditionalFormatting sqref="W41">
    <cfRule type="cellIs" priority="650" dxfId="3" operator="equal">
      <formula>"ALTO"</formula>
    </cfRule>
    <cfRule type="cellIs" priority="651" dxfId="2" operator="equal">
      <formula>"BAJO"</formula>
    </cfRule>
    <cfRule type="cellIs" priority="652" dxfId="1" operator="equal">
      <formula>"MEDIO"</formula>
    </cfRule>
  </conditionalFormatting>
  <conditionalFormatting sqref="W41">
    <cfRule type="containsText" priority="649" dxfId="0" operator="containsText" stopIfTrue="1" text="MUY ALTO">
      <formula>NOT(ISERROR(SEARCH("MUY ALTO",W41)))</formula>
    </cfRule>
  </conditionalFormatting>
  <conditionalFormatting sqref="Z42 AN42">
    <cfRule type="containsText" priority="648" dxfId="55" operator="containsText" stopIfTrue="1" text="RIESGO ACEPTABLE">
      <formula>NOT(ISERROR(SEARCH("RIESGO ACEPTABLE",Z42)))</formula>
    </cfRule>
  </conditionalFormatting>
  <conditionalFormatting sqref="Z42 AN42">
    <cfRule type="containsText" priority="647" dxfId="54" operator="containsText" stopIfTrue="1" text="RIESGO NO ACEPTABLE">
      <formula>NOT(ISERROR(SEARCH("RIESGO NO ACEPTABLE",Z42)))</formula>
    </cfRule>
  </conditionalFormatting>
  <conditionalFormatting sqref="W42">
    <cfRule type="cellIs" priority="644" dxfId="3" operator="equal">
      <formula>"ALTO"</formula>
    </cfRule>
    <cfRule type="cellIs" priority="645" dxfId="2" operator="equal">
      <formula>"BAJO"</formula>
    </cfRule>
    <cfRule type="cellIs" priority="646" dxfId="1" operator="equal">
      <formula>"MEDIO"</formula>
    </cfRule>
  </conditionalFormatting>
  <conditionalFormatting sqref="W42">
    <cfRule type="containsText" priority="643" dxfId="0" operator="containsText" stopIfTrue="1" text="MUY ALTO">
      <formula>NOT(ISERROR(SEARCH("MUY ALTO",W42)))</formula>
    </cfRule>
  </conditionalFormatting>
  <conditionalFormatting sqref="AN43 Z43">
    <cfRule type="containsText" priority="642" dxfId="55" operator="containsText" stopIfTrue="1" text="RIESGO ACEPTABLE">
      <formula>NOT(ISERROR(SEARCH("RIESGO ACEPTABLE",Z43)))</formula>
    </cfRule>
  </conditionalFormatting>
  <conditionalFormatting sqref="AN43 Z43">
    <cfRule type="containsText" priority="641" dxfId="54" operator="containsText" stopIfTrue="1" text="RIESGO NO ACEPTABLE">
      <formula>NOT(ISERROR(SEARCH("RIESGO NO ACEPTABLE",Z43)))</formula>
    </cfRule>
  </conditionalFormatting>
  <conditionalFormatting sqref="AQ43">
    <cfRule type="cellIs" priority="639" dxfId="53" operator="equal" stopIfTrue="1">
      <formula>"No Aceptable"</formula>
    </cfRule>
    <cfRule type="cellIs" priority="640" dxfId="52" operator="equal" stopIfTrue="1">
      <formula>"Aceptable"</formula>
    </cfRule>
  </conditionalFormatting>
  <conditionalFormatting sqref="W43">
    <cfRule type="cellIs" priority="636" dxfId="3" operator="equal">
      <formula>"ALTO"</formula>
    </cfRule>
    <cfRule type="cellIs" priority="637" dxfId="2" operator="equal">
      <formula>"BAJO"</formula>
    </cfRule>
    <cfRule type="cellIs" priority="638" dxfId="1" operator="equal">
      <formula>"MEDIO"</formula>
    </cfRule>
  </conditionalFormatting>
  <conditionalFormatting sqref="W43">
    <cfRule type="containsText" priority="635" dxfId="0" operator="containsText" stopIfTrue="1" text="MUY ALTO">
      <formula>NOT(ISERROR(SEARCH("MUY ALTO",W43)))</formula>
    </cfRule>
  </conditionalFormatting>
  <conditionalFormatting sqref="V44">
    <cfRule type="containsText" priority="634" dxfId="55" operator="containsText" stopIfTrue="1" text="RIESGO ACEPTABLE">
      <formula>NOT(ISERROR(SEARCH("RIESGO ACEPTABLE",V44)))</formula>
    </cfRule>
  </conditionalFormatting>
  <conditionalFormatting sqref="V44">
    <cfRule type="containsText" priority="633" dxfId="54" operator="containsText" stopIfTrue="1" text="RIESGO NO ACEPTABLE">
      <formula>NOT(ISERROR(SEARCH("RIESGO NO ACEPTABLE",V44)))</formula>
    </cfRule>
  </conditionalFormatting>
  <conditionalFormatting sqref="AQ44">
    <cfRule type="cellIs" priority="631" dxfId="53" operator="equal" stopIfTrue="1">
      <formula>"No Aceptable"</formula>
    </cfRule>
    <cfRule type="cellIs" priority="632" dxfId="52" operator="equal" stopIfTrue="1">
      <formula>"Aceptable"</formula>
    </cfRule>
  </conditionalFormatting>
  <conditionalFormatting sqref="AE44">
    <cfRule type="cellIs" priority="629" dxfId="53" operator="equal" stopIfTrue="1">
      <formula>"No Aceptable"</formula>
    </cfRule>
    <cfRule type="cellIs" priority="630" dxfId="52" operator="equal" stopIfTrue="1">
      <formula>"Aceptable"</formula>
    </cfRule>
  </conditionalFormatting>
  <conditionalFormatting sqref="AN44">
    <cfRule type="containsText" priority="628" dxfId="55" operator="containsText" stopIfTrue="1" text="RIESGO ACEPTABLE">
      <formula>NOT(ISERROR(SEARCH("RIESGO ACEPTABLE",AN44)))</formula>
    </cfRule>
  </conditionalFormatting>
  <conditionalFormatting sqref="AN44">
    <cfRule type="containsText" priority="627" dxfId="54" operator="containsText" stopIfTrue="1" text="RIESGO NO ACEPTABLE">
      <formula>NOT(ISERROR(SEARCH("RIESGO NO ACEPTABLE",AN44)))</formula>
    </cfRule>
  </conditionalFormatting>
  <conditionalFormatting sqref="AU44">
    <cfRule type="cellIs" priority="625" dxfId="53" operator="equal" stopIfTrue="1">
      <formula>"No Aceptable"</formula>
    </cfRule>
    <cfRule type="cellIs" priority="626" dxfId="52" operator="equal" stopIfTrue="1">
      <formula>"Aceptable"</formula>
    </cfRule>
  </conditionalFormatting>
  <conditionalFormatting sqref="Z44">
    <cfRule type="containsText" priority="624" dxfId="55" operator="containsText" stopIfTrue="1" text="RIESGO ACEPTABLE">
      <formula>NOT(ISERROR(SEARCH("RIESGO ACEPTABLE",Z44)))</formula>
    </cfRule>
  </conditionalFormatting>
  <conditionalFormatting sqref="Z44">
    <cfRule type="containsText" priority="623" dxfId="54" operator="containsText" stopIfTrue="1" text="RIESGO NO ACEPTABLE">
      <formula>NOT(ISERROR(SEARCH("RIESGO NO ACEPTABLE",Z44)))</formula>
    </cfRule>
  </conditionalFormatting>
  <conditionalFormatting sqref="W44">
    <cfRule type="cellIs" priority="620" dxfId="3" operator="equal">
      <formula>"ALTO"</formula>
    </cfRule>
    <cfRule type="cellIs" priority="621" dxfId="2" operator="equal">
      <formula>"BAJO"</formula>
    </cfRule>
    <cfRule type="cellIs" priority="622" dxfId="1" operator="equal">
      <formula>"MEDIO"</formula>
    </cfRule>
  </conditionalFormatting>
  <conditionalFormatting sqref="W44">
    <cfRule type="containsText" priority="619" dxfId="0" operator="containsText" stopIfTrue="1" text="MUY ALTO">
      <formula>NOT(ISERROR(SEARCH("MUY ALTO",W44)))</formula>
    </cfRule>
  </conditionalFormatting>
  <conditionalFormatting sqref="AN45 Z45">
    <cfRule type="containsText" priority="618" dxfId="55" operator="containsText" stopIfTrue="1" text="RIESGO ACEPTABLE">
      <formula>NOT(ISERROR(SEARCH("RIESGO ACEPTABLE",Z45)))</formula>
    </cfRule>
  </conditionalFormatting>
  <conditionalFormatting sqref="AN45 Z45">
    <cfRule type="containsText" priority="617" dxfId="54" operator="containsText" stopIfTrue="1" text="RIESGO NO ACEPTABLE">
      <formula>NOT(ISERROR(SEARCH("RIESGO NO ACEPTABLE",Z45)))</formula>
    </cfRule>
  </conditionalFormatting>
  <conditionalFormatting sqref="W45">
    <cfRule type="cellIs" priority="614" dxfId="3" operator="equal">
      <formula>"ALTO"</formula>
    </cfRule>
    <cfRule type="cellIs" priority="615" dxfId="2" operator="equal">
      <formula>"BAJO"</formula>
    </cfRule>
    <cfRule type="cellIs" priority="616" dxfId="1" operator="equal">
      <formula>"MEDIO"</formula>
    </cfRule>
  </conditionalFormatting>
  <conditionalFormatting sqref="W45">
    <cfRule type="containsText" priority="613" dxfId="0" operator="containsText" stopIfTrue="1" text="MUY ALTO">
      <formula>NOT(ISERROR(SEARCH("MUY ALTO",W45)))</formula>
    </cfRule>
  </conditionalFormatting>
  <conditionalFormatting sqref="W46 AK46">
    <cfRule type="cellIs" priority="610" dxfId="3" operator="equal">
      <formula>"ALTO"</formula>
    </cfRule>
    <cfRule type="cellIs" priority="611" dxfId="2" operator="equal">
      <formula>"BAJO"</formula>
    </cfRule>
    <cfRule type="cellIs" priority="612" dxfId="1" operator="equal">
      <formula>"MEDIO"</formula>
    </cfRule>
  </conditionalFormatting>
  <conditionalFormatting sqref="W46 AK46">
    <cfRule type="containsText" priority="609" dxfId="0" operator="containsText" stopIfTrue="1" text="MUY ALTO">
      <formula>NOT(ISERROR(SEARCH("MUY ALTO",W46)))</formula>
    </cfRule>
  </conditionalFormatting>
  <conditionalFormatting sqref="Z46 AN46">
    <cfRule type="containsText" priority="608" dxfId="55" operator="containsText" stopIfTrue="1" text="RIESGO ACEPTABLE">
      <formula>NOT(ISERROR(SEARCH("RIESGO ACEPTABLE",Z46)))</formula>
    </cfRule>
  </conditionalFormatting>
  <conditionalFormatting sqref="Z46 AN46">
    <cfRule type="containsText" priority="607" dxfId="54" operator="containsText" stopIfTrue="1" text="RIESGO NO ACEPTABLE">
      <formula>NOT(ISERROR(SEARCH("RIESGO NO ACEPTABLE",Z46)))</formula>
    </cfRule>
  </conditionalFormatting>
  <conditionalFormatting sqref="Z46 AN46">
    <cfRule type="containsText" priority="605" dxfId="107" operator="containsText" stopIfTrue="1" text="RIESGO MEJORABLE">
      <formula>NOT(ISERROR(SEARCH("RIESGO MEJORABLE",Z46)))</formula>
    </cfRule>
    <cfRule type="containsText" priority="606" dxfId="106" operator="containsText" stopIfTrue="1" text="RIESGO NO ACEPTABLE O ACEPTABLE CON CONTROL">
      <formula>NOT(ISERROR(SEARCH("RIESGO NO ACEPTABLE O ACEPTABLE CON CONTROL",Z46)))</formula>
    </cfRule>
  </conditionalFormatting>
  <conditionalFormatting sqref="AQ46">
    <cfRule type="cellIs" priority="603" dxfId="53" operator="equal" stopIfTrue="1">
      <formula>"No Aceptable"</formula>
    </cfRule>
    <cfRule type="cellIs" priority="604" dxfId="52" operator="equal" stopIfTrue="1">
      <formula>"Aceptable"</formula>
    </cfRule>
  </conditionalFormatting>
  <conditionalFormatting sqref="AN47 Z47">
    <cfRule type="containsText" priority="602" dxfId="55" operator="containsText" stopIfTrue="1" text="RIESGO ACEPTABLE">
      <formula>NOT(ISERROR(SEARCH("RIESGO ACEPTABLE",Z47)))</formula>
    </cfRule>
  </conditionalFormatting>
  <conditionalFormatting sqref="AN47 Z47">
    <cfRule type="containsText" priority="601" dxfId="54" operator="containsText" stopIfTrue="1" text="RIESGO NO ACEPTABLE">
      <formula>NOT(ISERROR(SEARCH("RIESGO NO ACEPTABLE",Z47)))</formula>
    </cfRule>
  </conditionalFormatting>
  <conditionalFormatting sqref="W47">
    <cfRule type="cellIs" priority="598" dxfId="3" operator="equal">
      <formula>"ALTO"</formula>
    </cfRule>
    <cfRule type="cellIs" priority="599" dxfId="2" operator="equal">
      <formula>"BAJO"</formula>
    </cfRule>
    <cfRule type="cellIs" priority="600" dxfId="1" operator="equal">
      <formula>"MEDIO"</formula>
    </cfRule>
  </conditionalFormatting>
  <conditionalFormatting sqref="W47">
    <cfRule type="containsText" priority="597" dxfId="0" operator="containsText" stopIfTrue="1" text="MUY ALTO">
      <formula>NOT(ISERROR(SEARCH("MUY ALTO",W47)))</formula>
    </cfRule>
  </conditionalFormatting>
  <conditionalFormatting sqref="AN48">
    <cfRule type="containsText" priority="596" dxfId="55" operator="containsText" stopIfTrue="1" text="RIESGO ACEPTABLE">
      <formula>NOT(ISERROR(SEARCH("RIESGO ACEPTABLE",AN48)))</formula>
    </cfRule>
  </conditionalFormatting>
  <conditionalFormatting sqref="AN48">
    <cfRule type="containsText" priority="595" dxfId="54" operator="containsText" stopIfTrue="1" text="RIESGO NO ACEPTABLE">
      <formula>NOT(ISERROR(SEARCH("RIESGO NO ACEPTABLE",AN48)))</formula>
    </cfRule>
  </conditionalFormatting>
  <conditionalFormatting sqref="Z48">
    <cfRule type="containsText" priority="594" dxfId="55" operator="containsText" stopIfTrue="1" text="RIESGO ACEPTABLE">
      <formula>NOT(ISERROR(SEARCH("RIESGO ACEPTABLE",Z48)))</formula>
    </cfRule>
  </conditionalFormatting>
  <conditionalFormatting sqref="Z48">
    <cfRule type="containsText" priority="593" dxfId="54" operator="containsText" stopIfTrue="1" text="RIESGO NO ACEPTABLE">
      <formula>NOT(ISERROR(SEARCH("RIESGO NO ACEPTABLE",Z48)))</formula>
    </cfRule>
  </conditionalFormatting>
  <conditionalFormatting sqref="W48">
    <cfRule type="cellIs" priority="590" dxfId="3" operator="equal">
      <formula>"ALTO"</formula>
    </cfRule>
    <cfRule type="cellIs" priority="591" dxfId="2" operator="equal">
      <formula>"BAJO"</formula>
    </cfRule>
    <cfRule type="cellIs" priority="592" dxfId="1" operator="equal">
      <formula>"MEDIO"</formula>
    </cfRule>
  </conditionalFormatting>
  <conditionalFormatting sqref="W48">
    <cfRule type="containsText" priority="589" dxfId="0" operator="containsText" stopIfTrue="1" text="MUY ALTO">
      <formula>NOT(ISERROR(SEARCH("MUY ALTO",W48)))</formula>
    </cfRule>
  </conditionalFormatting>
  <conditionalFormatting sqref="AQ49">
    <cfRule type="cellIs" priority="579" dxfId="53" operator="equal" stopIfTrue="1">
      <formula>"No Aceptable"</formula>
    </cfRule>
    <cfRule type="cellIs" priority="580" dxfId="52" operator="equal" stopIfTrue="1">
      <formula>"Aceptable"</formula>
    </cfRule>
  </conditionalFormatting>
  <conditionalFormatting sqref="Z49">
    <cfRule type="containsText" priority="578" dxfId="55" operator="containsText" stopIfTrue="1" text="RIESGO ACEPTABLE">
      <formula>NOT(ISERROR(SEARCH("RIESGO ACEPTABLE",Z49)))</formula>
    </cfRule>
  </conditionalFormatting>
  <conditionalFormatting sqref="Z49">
    <cfRule type="containsText" priority="577" dxfId="54" operator="containsText" stopIfTrue="1" text="RIESGO NO ACEPTABLE">
      <formula>NOT(ISERROR(SEARCH("RIESGO NO ACEPTABLE",Z49)))</formula>
    </cfRule>
  </conditionalFormatting>
  <conditionalFormatting sqref="AN49">
    <cfRule type="containsText" priority="576" dxfId="55" operator="containsText" stopIfTrue="1" text="RIESGO ACEPTABLE">
      <formula>NOT(ISERROR(SEARCH("RIESGO ACEPTABLE",AN49)))</formula>
    </cfRule>
  </conditionalFormatting>
  <conditionalFormatting sqref="AN49">
    <cfRule type="containsText" priority="575" dxfId="54" operator="containsText" stopIfTrue="1" text="RIESGO NO ACEPTABLE">
      <formula>NOT(ISERROR(SEARCH("RIESGO NO ACEPTABLE",AN49)))</formula>
    </cfRule>
  </conditionalFormatting>
  <conditionalFormatting sqref="W49">
    <cfRule type="cellIs" priority="572" dxfId="3" operator="equal">
      <formula>"ALTO"</formula>
    </cfRule>
    <cfRule type="cellIs" priority="573" dxfId="2" operator="equal">
      <formula>"BAJO"</formula>
    </cfRule>
    <cfRule type="cellIs" priority="574" dxfId="1" operator="equal">
      <formula>"MEDIO"</formula>
    </cfRule>
  </conditionalFormatting>
  <conditionalFormatting sqref="W49">
    <cfRule type="containsText" priority="571" dxfId="0" operator="containsText" stopIfTrue="1" text="MUY ALTO">
      <formula>NOT(ISERROR(SEARCH("MUY ALTO",W49)))</formula>
    </cfRule>
  </conditionalFormatting>
  <conditionalFormatting sqref="V50">
    <cfRule type="containsText" priority="570" dxfId="55" operator="containsText" stopIfTrue="1" text="RIESGO ACEPTABLE">
      <formula>NOT(ISERROR(SEARCH("RIESGO ACEPTABLE",V50)))</formula>
    </cfRule>
  </conditionalFormatting>
  <conditionalFormatting sqref="V50">
    <cfRule type="containsText" priority="569" dxfId="54" operator="containsText" stopIfTrue="1" text="RIESGO NO ACEPTABLE">
      <formula>NOT(ISERROR(SEARCH("RIESGO NO ACEPTABLE",V50)))</formula>
    </cfRule>
  </conditionalFormatting>
  <conditionalFormatting sqref="AN50">
    <cfRule type="containsText" priority="568" dxfId="55" operator="containsText" stopIfTrue="1" text="RIESGO ACEPTABLE">
      <formula>NOT(ISERROR(SEARCH("RIESGO ACEPTABLE",AN50)))</formula>
    </cfRule>
  </conditionalFormatting>
  <conditionalFormatting sqref="AN50">
    <cfRule type="containsText" priority="567" dxfId="54" operator="containsText" stopIfTrue="1" text="RIESGO NO ACEPTABLE">
      <formula>NOT(ISERROR(SEARCH("RIESGO NO ACEPTABLE",AN50)))</formula>
    </cfRule>
  </conditionalFormatting>
  <conditionalFormatting sqref="Z50">
    <cfRule type="containsText" priority="566" dxfId="55" operator="containsText" stopIfTrue="1" text="RIESGO ACEPTABLE">
      <formula>NOT(ISERROR(SEARCH("RIESGO ACEPTABLE",Z50)))</formula>
    </cfRule>
  </conditionalFormatting>
  <conditionalFormatting sqref="Z50">
    <cfRule type="containsText" priority="565" dxfId="54" operator="containsText" stopIfTrue="1" text="RIESGO NO ACEPTABLE">
      <formula>NOT(ISERROR(SEARCH("RIESGO NO ACEPTABLE",Z50)))</formula>
    </cfRule>
  </conditionalFormatting>
  <conditionalFormatting sqref="W50">
    <cfRule type="cellIs" priority="562" dxfId="3" operator="equal">
      <formula>"ALTO"</formula>
    </cfRule>
    <cfRule type="cellIs" priority="563" dxfId="2" operator="equal">
      <formula>"BAJO"</formula>
    </cfRule>
    <cfRule type="cellIs" priority="564" dxfId="1" operator="equal">
      <formula>"MEDIO"</formula>
    </cfRule>
  </conditionalFormatting>
  <conditionalFormatting sqref="W50">
    <cfRule type="containsText" priority="561" dxfId="0" operator="containsText" stopIfTrue="1" text="MUY ALTO">
      <formula>NOT(ISERROR(SEARCH("MUY ALTO",W50)))</formula>
    </cfRule>
  </conditionalFormatting>
  <conditionalFormatting sqref="Z51 AN51">
    <cfRule type="containsText" priority="560" dxfId="55" operator="containsText" stopIfTrue="1" text="RIESGO ACEPTABLE">
      <formula>NOT(ISERROR(SEARCH("RIESGO ACEPTABLE",Z51)))</formula>
    </cfRule>
  </conditionalFormatting>
  <conditionalFormatting sqref="Z51 AN51">
    <cfRule type="containsText" priority="559" dxfId="54" operator="containsText" stopIfTrue="1" text="RIESGO NO ACEPTABLE">
      <formula>NOT(ISERROR(SEARCH("RIESGO NO ACEPTABLE",Z51)))</formula>
    </cfRule>
  </conditionalFormatting>
  <conditionalFormatting sqref="W51">
    <cfRule type="cellIs" priority="556" dxfId="3" operator="equal">
      <formula>"ALTO"</formula>
    </cfRule>
    <cfRule type="cellIs" priority="557" dxfId="2" operator="equal">
      <formula>"BAJO"</formula>
    </cfRule>
    <cfRule type="cellIs" priority="558" dxfId="1" operator="equal">
      <formula>"MEDIO"</formula>
    </cfRule>
  </conditionalFormatting>
  <conditionalFormatting sqref="W51">
    <cfRule type="containsText" priority="555" dxfId="0" operator="containsText" stopIfTrue="1" text="MUY ALTO">
      <formula>NOT(ISERROR(SEARCH("MUY ALTO",W51)))</formula>
    </cfRule>
  </conditionalFormatting>
  <conditionalFormatting sqref="AN52 Z52">
    <cfRule type="containsText" priority="554" dxfId="55" operator="containsText" stopIfTrue="1" text="RIESGO ACEPTABLE">
      <formula>NOT(ISERROR(SEARCH("RIESGO ACEPTABLE",Z52)))</formula>
    </cfRule>
  </conditionalFormatting>
  <conditionalFormatting sqref="AN52 Z52">
    <cfRule type="containsText" priority="553" dxfId="54" operator="containsText" stopIfTrue="1" text="RIESGO NO ACEPTABLE">
      <formula>NOT(ISERROR(SEARCH("RIESGO NO ACEPTABLE",Z52)))</formula>
    </cfRule>
  </conditionalFormatting>
  <conditionalFormatting sqref="AQ52">
    <cfRule type="cellIs" priority="551" dxfId="53" operator="equal" stopIfTrue="1">
      <formula>"No Aceptable"</formula>
    </cfRule>
    <cfRule type="cellIs" priority="552" dxfId="52" operator="equal" stopIfTrue="1">
      <formula>"Aceptable"</formula>
    </cfRule>
  </conditionalFormatting>
  <conditionalFormatting sqref="W52">
    <cfRule type="cellIs" priority="548" dxfId="3" operator="equal">
      <formula>"ALTO"</formula>
    </cfRule>
    <cfRule type="cellIs" priority="549" dxfId="2" operator="equal">
      <formula>"BAJO"</formula>
    </cfRule>
    <cfRule type="cellIs" priority="550" dxfId="1" operator="equal">
      <formula>"MEDIO"</formula>
    </cfRule>
  </conditionalFormatting>
  <conditionalFormatting sqref="W52">
    <cfRule type="containsText" priority="547" dxfId="0" operator="containsText" stopIfTrue="1" text="MUY ALTO">
      <formula>NOT(ISERROR(SEARCH("MUY ALTO",W52)))</formula>
    </cfRule>
  </conditionalFormatting>
  <conditionalFormatting sqref="V53">
    <cfRule type="containsText" priority="546" dxfId="55" operator="containsText" stopIfTrue="1" text="RIESGO ACEPTABLE">
      <formula>NOT(ISERROR(SEARCH("RIESGO ACEPTABLE",V53)))</formula>
    </cfRule>
  </conditionalFormatting>
  <conditionalFormatting sqref="V53">
    <cfRule type="containsText" priority="545" dxfId="54" operator="containsText" stopIfTrue="1" text="RIESGO NO ACEPTABLE">
      <formula>NOT(ISERROR(SEARCH("RIESGO NO ACEPTABLE",V53)))</formula>
    </cfRule>
  </conditionalFormatting>
  <conditionalFormatting sqref="AQ53">
    <cfRule type="cellIs" priority="543" dxfId="53" operator="equal" stopIfTrue="1">
      <formula>"No Aceptable"</formula>
    </cfRule>
    <cfRule type="cellIs" priority="544" dxfId="52" operator="equal" stopIfTrue="1">
      <formula>"Aceptable"</formula>
    </cfRule>
  </conditionalFormatting>
  <conditionalFormatting sqref="AE53">
    <cfRule type="cellIs" priority="541" dxfId="53" operator="equal" stopIfTrue="1">
      <formula>"No Aceptable"</formula>
    </cfRule>
    <cfRule type="cellIs" priority="542" dxfId="52" operator="equal" stopIfTrue="1">
      <formula>"Aceptable"</formula>
    </cfRule>
  </conditionalFormatting>
  <conditionalFormatting sqref="AN53">
    <cfRule type="containsText" priority="540" dxfId="55" operator="containsText" stopIfTrue="1" text="RIESGO ACEPTABLE">
      <formula>NOT(ISERROR(SEARCH("RIESGO ACEPTABLE",AN53)))</formula>
    </cfRule>
  </conditionalFormatting>
  <conditionalFormatting sqref="AN53">
    <cfRule type="containsText" priority="539" dxfId="54" operator="containsText" stopIfTrue="1" text="RIESGO NO ACEPTABLE">
      <formula>NOT(ISERROR(SEARCH("RIESGO NO ACEPTABLE",AN53)))</formula>
    </cfRule>
  </conditionalFormatting>
  <conditionalFormatting sqref="AU53">
    <cfRule type="cellIs" priority="537" dxfId="53" operator="equal" stopIfTrue="1">
      <formula>"No Aceptable"</formula>
    </cfRule>
    <cfRule type="cellIs" priority="538" dxfId="52" operator="equal" stopIfTrue="1">
      <formula>"Aceptable"</formula>
    </cfRule>
  </conditionalFormatting>
  <conditionalFormatting sqref="Z53">
    <cfRule type="containsText" priority="536" dxfId="55" operator="containsText" stopIfTrue="1" text="RIESGO ACEPTABLE">
      <formula>NOT(ISERROR(SEARCH("RIESGO ACEPTABLE",Z53)))</formula>
    </cfRule>
  </conditionalFormatting>
  <conditionalFormatting sqref="Z53">
    <cfRule type="containsText" priority="535" dxfId="54" operator="containsText" stopIfTrue="1" text="RIESGO NO ACEPTABLE">
      <formula>NOT(ISERROR(SEARCH("RIESGO NO ACEPTABLE",Z53)))</formula>
    </cfRule>
  </conditionalFormatting>
  <conditionalFormatting sqref="W53">
    <cfRule type="cellIs" priority="532" dxfId="3" operator="equal">
      <formula>"ALTO"</formula>
    </cfRule>
    <cfRule type="cellIs" priority="533" dxfId="2" operator="equal">
      <formula>"BAJO"</formula>
    </cfRule>
    <cfRule type="cellIs" priority="534" dxfId="1" operator="equal">
      <formula>"MEDIO"</formula>
    </cfRule>
  </conditionalFormatting>
  <conditionalFormatting sqref="W53">
    <cfRule type="containsText" priority="531" dxfId="0" operator="containsText" stopIfTrue="1" text="MUY ALTO">
      <formula>NOT(ISERROR(SEARCH("MUY ALTO",W53)))</formula>
    </cfRule>
  </conditionalFormatting>
  <conditionalFormatting sqref="AN54 Z54">
    <cfRule type="containsText" priority="530" dxfId="55" operator="containsText" stopIfTrue="1" text="RIESGO ACEPTABLE">
      <formula>NOT(ISERROR(SEARCH("RIESGO ACEPTABLE",Z54)))</formula>
    </cfRule>
  </conditionalFormatting>
  <conditionalFormatting sqref="AN54 Z54">
    <cfRule type="containsText" priority="529" dxfId="54" operator="containsText" stopIfTrue="1" text="RIESGO NO ACEPTABLE">
      <formula>NOT(ISERROR(SEARCH("RIESGO NO ACEPTABLE",Z54)))</formula>
    </cfRule>
  </conditionalFormatting>
  <conditionalFormatting sqref="W54">
    <cfRule type="cellIs" priority="526" dxfId="3" operator="equal">
      <formula>"ALTO"</formula>
    </cfRule>
    <cfRule type="cellIs" priority="527" dxfId="2" operator="equal">
      <formula>"BAJO"</formula>
    </cfRule>
    <cfRule type="cellIs" priority="528" dxfId="1" operator="equal">
      <formula>"MEDIO"</formula>
    </cfRule>
  </conditionalFormatting>
  <conditionalFormatting sqref="W54">
    <cfRule type="containsText" priority="525" dxfId="0" operator="containsText" stopIfTrue="1" text="MUY ALTO">
      <formula>NOT(ISERROR(SEARCH("MUY ALTO",W54)))</formula>
    </cfRule>
  </conditionalFormatting>
  <conditionalFormatting sqref="W55 AK55">
    <cfRule type="cellIs" priority="522" dxfId="3" operator="equal">
      <formula>"ALTO"</formula>
    </cfRule>
    <cfRule type="cellIs" priority="523" dxfId="2" operator="equal">
      <formula>"BAJO"</formula>
    </cfRule>
    <cfRule type="cellIs" priority="524" dxfId="1" operator="equal">
      <formula>"MEDIO"</formula>
    </cfRule>
  </conditionalFormatting>
  <conditionalFormatting sqref="W55 AK55">
    <cfRule type="containsText" priority="521" dxfId="0" operator="containsText" stopIfTrue="1" text="MUY ALTO">
      <formula>NOT(ISERROR(SEARCH("MUY ALTO",W55)))</formula>
    </cfRule>
  </conditionalFormatting>
  <conditionalFormatting sqref="Z55 AN55">
    <cfRule type="containsText" priority="520" dxfId="55" operator="containsText" stopIfTrue="1" text="RIESGO ACEPTABLE">
      <formula>NOT(ISERROR(SEARCH("RIESGO ACEPTABLE",Z55)))</formula>
    </cfRule>
  </conditionalFormatting>
  <conditionalFormatting sqref="Z55 AN55">
    <cfRule type="containsText" priority="519" dxfId="54" operator="containsText" stopIfTrue="1" text="RIESGO NO ACEPTABLE">
      <formula>NOT(ISERROR(SEARCH("RIESGO NO ACEPTABLE",Z55)))</formula>
    </cfRule>
  </conditionalFormatting>
  <conditionalFormatting sqref="Z55 AN55">
    <cfRule type="containsText" priority="517" dxfId="107" operator="containsText" stopIfTrue="1" text="RIESGO MEJORABLE">
      <formula>NOT(ISERROR(SEARCH("RIESGO MEJORABLE",Z55)))</formula>
    </cfRule>
    <cfRule type="containsText" priority="518" dxfId="106" operator="containsText" stopIfTrue="1" text="RIESGO NO ACEPTABLE O ACEPTABLE CON CONTROL">
      <formula>NOT(ISERROR(SEARCH("RIESGO NO ACEPTABLE O ACEPTABLE CON CONTROL",Z55)))</formula>
    </cfRule>
  </conditionalFormatting>
  <conditionalFormatting sqref="AQ55">
    <cfRule type="cellIs" priority="515" dxfId="53" operator="equal" stopIfTrue="1">
      <formula>"No Aceptable"</formula>
    </cfRule>
    <cfRule type="cellIs" priority="516" dxfId="52" operator="equal" stopIfTrue="1">
      <formula>"Aceptable"</formula>
    </cfRule>
  </conditionalFormatting>
  <conditionalFormatting sqref="AN56 Z56">
    <cfRule type="containsText" priority="514" dxfId="55" operator="containsText" stopIfTrue="1" text="RIESGO ACEPTABLE">
      <formula>NOT(ISERROR(SEARCH("RIESGO ACEPTABLE",Z56)))</formula>
    </cfRule>
  </conditionalFormatting>
  <conditionalFormatting sqref="AN56 Z56">
    <cfRule type="containsText" priority="513" dxfId="54" operator="containsText" stopIfTrue="1" text="RIESGO NO ACEPTABLE">
      <formula>NOT(ISERROR(SEARCH("RIESGO NO ACEPTABLE",Z56)))</formula>
    </cfRule>
  </conditionalFormatting>
  <conditionalFormatting sqref="W56">
    <cfRule type="cellIs" priority="510" dxfId="3" operator="equal">
      <formula>"ALTO"</formula>
    </cfRule>
    <cfRule type="cellIs" priority="511" dxfId="2" operator="equal">
      <formula>"BAJO"</formula>
    </cfRule>
    <cfRule type="cellIs" priority="512" dxfId="1" operator="equal">
      <formula>"MEDIO"</formula>
    </cfRule>
  </conditionalFormatting>
  <conditionalFormatting sqref="W56">
    <cfRule type="containsText" priority="509" dxfId="0" operator="containsText" stopIfTrue="1" text="MUY ALTO">
      <formula>NOT(ISERROR(SEARCH("MUY ALTO",W56)))</formula>
    </cfRule>
  </conditionalFormatting>
  <conditionalFormatting sqref="AN57">
    <cfRule type="containsText" priority="508" dxfId="55" operator="containsText" stopIfTrue="1" text="RIESGO ACEPTABLE">
      <formula>NOT(ISERROR(SEARCH("RIESGO ACEPTABLE",AN57)))</formula>
    </cfRule>
  </conditionalFormatting>
  <conditionalFormatting sqref="AN57">
    <cfRule type="containsText" priority="507" dxfId="54" operator="containsText" stopIfTrue="1" text="RIESGO NO ACEPTABLE">
      <formula>NOT(ISERROR(SEARCH("RIESGO NO ACEPTABLE",AN57)))</formula>
    </cfRule>
  </conditionalFormatting>
  <conditionalFormatting sqref="Z57">
    <cfRule type="containsText" priority="506" dxfId="55" operator="containsText" stopIfTrue="1" text="RIESGO ACEPTABLE">
      <formula>NOT(ISERROR(SEARCH("RIESGO ACEPTABLE",Z57)))</formula>
    </cfRule>
  </conditionalFormatting>
  <conditionalFormatting sqref="Z57">
    <cfRule type="containsText" priority="505" dxfId="54" operator="containsText" stopIfTrue="1" text="RIESGO NO ACEPTABLE">
      <formula>NOT(ISERROR(SEARCH("RIESGO NO ACEPTABLE",Z57)))</formula>
    </cfRule>
  </conditionalFormatting>
  <conditionalFormatting sqref="W57">
    <cfRule type="cellIs" priority="502" dxfId="3" operator="equal">
      <formula>"ALTO"</formula>
    </cfRule>
    <cfRule type="cellIs" priority="503" dxfId="2" operator="equal">
      <formula>"BAJO"</formula>
    </cfRule>
    <cfRule type="cellIs" priority="504" dxfId="1" operator="equal">
      <formula>"MEDIO"</formula>
    </cfRule>
  </conditionalFormatting>
  <conditionalFormatting sqref="W57">
    <cfRule type="containsText" priority="501" dxfId="0" operator="containsText" stopIfTrue="1" text="MUY ALTO">
      <formula>NOT(ISERROR(SEARCH("MUY ALTO",W57)))</formula>
    </cfRule>
  </conditionalFormatting>
  <conditionalFormatting sqref="AQ58">
    <cfRule type="cellIs" priority="483" dxfId="53" operator="equal" stopIfTrue="1">
      <formula>"No Aceptable"</formula>
    </cfRule>
    <cfRule type="cellIs" priority="484" dxfId="52" operator="equal" stopIfTrue="1">
      <formula>"Aceptable"</formula>
    </cfRule>
  </conditionalFormatting>
  <conditionalFormatting sqref="Z58">
    <cfRule type="containsText" priority="482" dxfId="55" operator="containsText" stopIfTrue="1" text="RIESGO ACEPTABLE">
      <formula>NOT(ISERROR(SEARCH("RIESGO ACEPTABLE",Z58)))</formula>
    </cfRule>
  </conditionalFormatting>
  <conditionalFormatting sqref="Z58">
    <cfRule type="containsText" priority="481" dxfId="54" operator="containsText" stopIfTrue="1" text="RIESGO NO ACEPTABLE">
      <formula>NOT(ISERROR(SEARCH("RIESGO NO ACEPTABLE",Z58)))</formula>
    </cfRule>
  </conditionalFormatting>
  <conditionalFormatting sqref="AN58">
    <cfRule type="containsText" priority="480" dxfId="55" operator="containsText" stopIfTrue="1" text="RIESGO ACEPTABLE">
      <formula>NOT(ISERROR(SEARCH("RIESGO ACEPTABLE",AN58)))</formula>
    </cfRule>
  </conditionalFormatting>
  <conditionalFormatting sqref="AN58">
    <cfRule type="containsText" priority="479" dxfId="54" operator="containsText" stopIfTrue="1" text="RIESGO NO ACEPTABLE">
      <formula>NOT(ISERROR(SEARCH("RIESGO NO ACEPTABLE",AN58)))</formula>
    </cfRule>
  </conditionalFormatting>
  <conditionalFormatting sqref="W58">
    <cfRule type="cellIs" priority="476" dxfId="3" operator="equal">
      <formula>"ALTO"</formula>
    </cfRule>
    <cfRule type="cellIs" priority="477" dxfId="2" operator="equal">
      <formula>"BAJO"</formula>
    </cfRule>
    <cfRule type="cellIs" priority="478" dxfId="1" operator="equal">
      <formula>"MEDIO"</formula>
    </cfRule>
  </conditionalFormatting>
  <conditionalFormatting sqref="W58">
    <cfRule type="containsText" priority="475" dxfId="0" operator="containsText" stopIfTrue="1" text="MUY ALTO">
      <formula>NOT(ISERROR(SEARCH("MUY ALTO",W58)))</formula>
    </cfRule>
  </conditionalFormatting>
  <conditionalFormatting sqref="V59">
    <cfRule type="containsText" priority="474" dxfId="55" operator="containsText" stopIfTrue="1" text="RIESGO ACEPTABLE">
      <formula>NOT(ISERROR(SEARCH("RIESGO ACEPTABLE",V59)))</formula>
    </cfRule>
  </conditionalFormatting>
  <conditionalFormatting sqref="V59">
    <cfRule type="containsText" priority="473" dxfId="54" operator="containsText" stopIfTrue="1" text="RIESGO NO ACEPTABLE">
      <formula>NOT(ISERROR(SEARCH("RIESGO NO ACEPTABLE",V59)))</formula>
    </cfRule>
  </conditionalFormatting>
  <conditionalFormatting sqref="AN59">
    <cfRule type="containsText" priority="472" dxfId="55" operator="containsText" stopIfTrue="1" text="RIESGO ACEPTABLE">
      <formula>NOT(ISERROR(SEARCH("RIESGO ACEPTABLE",AN59)))</formula>
    </cfRule>
  </conditionalFormatting>
  <conditionalFormatting sqref="AN59">
    <cfRule type="containsText" priority="471" dxfId="54" operator="containsText" stopIfTrue="1" text="RIESGO NO ACEPTABLE">
      <formula>NOT(ISERROR(SEARCH("RIESGO NO ACEPTABLE",AN59)))</formula>
    </cfRule>
  </conditionalFormatting>
  <conditionalFormatting sqref="Z59">
    <cfRule type="containsText" priority="470" dxfId="55" operator="containsText" stopIfTrue="1" text="RIESGO ACEPTABLE">
      <formula>NOT(ISERROR(SEARCH("RIESGO ACEPTABLE",Z59)))</formula>
    </cfRule>
  </conditionalFormatting>
  <conditionalFormatting sqref="Z59">
    <cfRule type="containsText" priority="469" dxfId="54" operator="containsText" stopIfTrue="1" text="RIESGO NO ACEPTABLE">
      <formula>NOT(ISERROR(SEARCH("RIESGO NO ACEPTABLE",Z59)))</formula>
    </cfRule>
  </conditionalFormatting>
  <conditionalFormatting sqref="W59">
    <cfRule type="cellIs" priority="466" dxfId="3" operator="equal">
      <formula>"ALTO"</formula>
    </cfRule>
    <cfRule type="cellIs" priority="467" dxfId="2" operator="equal">
      <formula>"BAJO"</formula>
    </cfRule>
    <cfRule type="cellIs" priority="468" dxfId="1" operator="equal">
      <formula>"MEDIO"</formula>
    </cfRule>
  </conditionalFormatting>
  <conditionalFormatting sqref="W59">
    <cfRule type="containsText" priority="465" dxfId="0" operator="containsText" stopIfTrue="1" text="MUY ALTO">
      <formula>NOT(ISERROR(SEARCH("MUY ALTO",W59)))</formula>
    </cfRule>
  </conditionalFormatting>
  <conditionalFormatting sqref="Z60 AN60">
    <cfRule type="containsText" priority="464" dxfId="55" operator="containsText" stopIfTrue="1" text="RIESGO ACEPTABLE">
      <formula>NOT(ISERROR(SEARCH("RIESGO ACEPTABLE",Z60)))</formula>
    </cfRule>
  </conditionalFormatting>
  <conditionalFormatting sqref="Z60 AN60">
    <cfRule type="containsText" priority="463" dxfId="54" operator="containsText" stopIfTrue="1" text="RIESGO NO ACEPTABLE">
      <formula>NOT(ISERROR(SEARCH("RIESGO NO ACEPTABLE",Z60)))</formula>
    </cfRule>
  </conditionalFormatting>
  <conditionalFormatting sqref="W60">
    <cfRule type="cellIs" priority="460" dxfId="3" operator="equal">
      <formula>"ALTO"</formula>
    </cfRule>
    <cfRule type="cellIs" priority="461" dxfId="2" operator="equal">
      <formula>"BAJO"</formula>
    </cfRule>
    <cfRule type="cellIs" priority="462" dxfId="1" operator="equal">
      <formula>"MEDIO"</formula>
    </cfRule>
  </conditionalFormatting>
  <conditionalFormatting sqref="W60">
    <cfRule type="containsText" priority="459" dxfId="0" operator="containsText" stopIfTrue="1" text="MUY ALTO">
      <formula>NOT(ISERROR(SEARCH("MUY ALTO",W60)))</formula>
    </cfRule>
  </conditionalFormatting>
  <conditionalFormatting sqref="AN61 Z61">
    <cfRule type="containsText" priority="458" dxfId="55" operator="containsText" stopIfTrue="1" text="RIESGO ACEPTABLE">
      <formula>NOT(ISERROR(SEARCH("RIESGO ACEPTABLE",Z61)))</formula>
    </cfRule>
  </conditionalFormatting>
  <conditionalFormatting sqref="AN61 Z61">
    <cfRule type="containsText" priority="457" dxfId="54" operator="containsText" stopIfTrue="1" text="RIESGO NO ACEPTABLE">
      <formula>NOT(ISERROR(SEARCH("RIESGO NO ACEPTABLE",Z61)))</formula>
    </cfRule>
  </conditionalFormatting>
  <conditionalFormatting sqref="AQ61">
    <cfRule type="cellIs" priority="455" dxfId="53" operator="equal" stopIfTrue="1">
      <formula>"No Aceptable"</formula>
    </cfRule>
    <cfRule type="cellIs" priority="456" dxfId="52" operator="equal" stopIfTrue="1">
      <formula>"Aceptable"</formula>
    </cfRule>
  </conditionalFormatting>
  <conditionalFormatting sqref="W61">
    <cfRule type="cellIs" priority="452" dxfId="3" operator="equal">
      <formula>"ALTO"</formula>
    </cfRule>
    <cfRule type="cellIs" priority="453" dxfId="2" operator="equal">
      <formula>"BAJO"</formula>
    </cfRule>
    <cfRule type="cellIs" priority="454" dxfId="1" operator="equal">
      <formula>"MEDIO"</formula>
    </cfRule>
  </conditionalFormatting>
  <conditionalFormatting sqref="W61">
    <cfRule type="containsText" priority="451" dxfId="0" operator="containsText" stopIfTrue="1" text="MUY ALTO">
      <formula>NOT(ISERROR(SEARCH("MUY ALTO",W61)))</formula>
    </cfRule>
  </conditionalFormatting>
  <conditionalFormatting sqref="V62">
    <cfRule type="containsText" priority="450" dxfId="55" operator="containsText" stopIfTrue="1" text="RIESGO ACEPTABLE">
      <formula>NOT(ISERROR(SEARCH("RIESGO ACEPTABLE",V62)))</formula>
    </cfRule>
  </conditionalFormatting>
  <conditionalFormatting sqref="V62">
    <cfRule type="containsText" priority="449" dxfId="54" operator="containsText" stopIfTrue="1" text="RIESGO NO ACEPTABLE">
      <formula>NOT(ISERROR(SEARCH("RIESGO NO ACEPTABLE",V62)))</formula>
    </cfRule>
  </conditionalFormatting>
  <conditionalFormatting sqref="AQ62">
    <cfRule type="cellIs" priority="447" dxfId="53" operator="equal" stopIfTrue="1">
      <formula>"No Aceptable"</formula>
    </cfRule>
    <cfRule type="cellIs" priority="448" dxfId="52" operator="equal" stopIfTrue="1">
      <formula>"Aceptable"</formula>
    </cfRule>
  </conditionalFormatting>
  <conditionalFormatting sqref="AE62">
    <cfRule type="cellIs" priority="445" dxfId="53" operator="equal" stopIfTrue="1">
      <formula>"No Aceptable"</formula>
    </cfRule>
    <cfRule type="cellIs" priority="446" dxfId="52" operator="equal" stopIfTrue="1">
      <formula>"Aceptable"</formula>
    </cfRule>
  </conditionalFormatting>
  <conditionalFormatting sqref="AN62">
    <cfRule type="containsText" priority="444" dxfId="55" operator="containsText" stopIfTrue="1" text="RIESGO ACEPTABLE">
      <formula>NOT(ISERROR(SEARCH("RIESGO ACEPTABLE",AN62)))</formula>
    </cfRule>
  </conditionalFormatting>
  <conditionalFormatting sqref="AN62">
    <cfRule type="containsText" priority="443" dxfId="54" operator="containsText" stopIfTrue="1" text="RIESGO NO ACEPTABLE">
      <formula>NOT(ISERROR(SEARCH("RIESGO NO ACEPTABLE",AN62)))</formula>
    </cfRule>
  </conditionalFormatting>
  <conditionalFormatting sqref="AU62">
    <cfRule type="cellIs" priority="441" dxfId="53" operator="equal" stopIfTrue="1">
      <formula>"No Aceptable"</formula>
    </cfRule>
    <cfRule type="cellIs" priority="442" dxfId="52" operator="equal" stopIfTrue="1">
      <formula>"Aceptable"</formula>
    </cfRule>
  </conditionalFormatting>
  <conditionalFormatting sqref="Z62">
    <cfRule type="containsText" priority="440" dxfId="55" operator="containsText" stopIfTrue="1" text="RIESGO ACEPTABLE">
      <formula>NOT(ISERROR(SEARCH("RIESGO ACEPTABLE",Z62)))</formula>
    </cfRule>
  </conditionalFormatting>
  <conditionalFormatting sqref="Z62">
    <cfRule type="containsText" priority="439" dxfId="54" operator="containsText" stopIfTrue="1" text="RIESGO NO ACEPTABLE">
      <formula>NOT(ISERROR(SEARCH("RIESGO NO ACEPTABLE",Z62)))</formula>
    </cfRule>
  </conditionalFormatting>
  <conditionalFormatting sqref="W62">
    <cfRule type="cellIs" priority="436" dxfId="3" operator="equal">
      <formula>"ALTO"</formula>
    </cfRule>
    <cfRule type="cellIs" priority="437" dxfId="2" operator="equal">
      <formula>"BAJO"</formula>
    </cfRule>
    <cfRule type="cellIs" priority="438" dxfId="1" operator="equal">
      <formula>"MEDIO"</formula>
    </cfRule>
  </conditionalFormatting>
  <conditionalFormatting sqref="W62">
    <cfRule type="containsText" priority="435" dxfId="0" operator="containsText" stopIfTrue="1" text="MUY ALTO">
      <formula>NOT(ISERROR(SEARCH("MUY ALTO",W62)))</formula>
    </cfRule>
  </conditionalFormatting>
  <conditionalFormatting sqref="AN63 Z63">
    <cfRule type="containsText" priority="434" dxfId="55" operator="containsText" stopIfTrue="1" text="RIESGO ACEPTABLE">
      <formula>NOT(ISERROR(SEARCH("RIESGO ACEPTABLE",Z63)))</formula>
    </cfRule>
  </conditionalFormatting>
  <conditionalFormatting sqref="AN63 Z63">
    <cfRule type="containsText" priority="433" dxfId="54" operator="containsText" stopIfTrue="1" text="RIESGO NO ACEPTABLE">
      <formula>NOT(ISERROR(SEARCH("RIESGO NO ACEPTABLE",Z63)))</formula>
    </cfRule>
  </conditionalFormatting>
  <conditionalFormatting sqref="W63">
    <cfRule type="cellIs" priority="430" dxfId="3" operator="equal">
      <formula>"ALTO"</formula>
    </cfRule>
    <cfRule type="cellIs" priority="431" dxfId="2" operator="equal">
      <formula>"BAJO"</formula>
    </cfRule>
    <cfRule type="cellIs" priority="432" dxfId="1" operator="equal">
      <formula>"MEDIO"</formula>
    </cfRule>
  </conditionalFormatting>
  <conditionalFormatting sqref="W63">
    <cfRule type="containsText" priority="429" dxfId="0" operator="containsText" stopIfTrue="1" text="MUY ALTO">
      <formula>NOT(ISERROR(SEARCH("MUY ALTO",W63)))</formula>
    </cfRule>
  </conditionalFormatting>
  <conditionalFormatting sqref="W64 AK64">
    <cfRule type="cellIs" priority="426" dxfId="3" operator="equal">
      <formula>"ALTO"</formula>
    </cfRule>
    <cfRule type="cellIs" priority="427" dxfId="2" operator="equal">
      <formula>"BAJO"</formula>
    </cfRule>
    <cfRule type="cellIs" priority="428" dxfId="1" operator="equal">
      <formula>"MEDIO"</formula>
    </cfRule>
  </conditionalFormatting>
  <conditionalFormatting sqref="W64 AK64">
    <cfRule type="containsText" priority="425" dxfId="0" operator="containsText" stopIfTrue="1" text="MUY ALTO">
      <formula>NOT(ISERROR(SEARCH("MUY ALTO",W64)))</formula>
    </cfRule>
  </conditionalFormatting>
  <conditionalFormatting sqref="Z64 AN64">
    <cfRule type="containsText" priority="424" dxfId="55" operator="containsText" stopIfTrue="1" text="RIESGO ACEPTABLE">
      <formula>NOT(ISERROR(SEARCH("RIESGO ACEPTABLE",Z64)))</formula>
    </cfRule>
  </conditionalFormatting>
  <conditionalFormatting sqref="Z64 AN64">
    <cfRule type="containsText" priority="423" dxfId="54" operator="containsText" stopIfTrue="1" text="RIESGO NO ACEPTABLE">
      <formula>NOT(ISERROR(SEARCH("RIESGO NO ACEPTABLE",Z64)))</formula>
    </cfRule>
  </conditionalFormatting>
  <conditionalFormatting sqref="Z64 AN64">
    <cfRule type="containsText" priority="421" dxfId="107" operator="containsText" stopIfTrue="1" text="RIESGO MEJORABLE">
      <formula>NOT(ISERROR(SEARCH("RIESGO MEJORABLE",Z64)))</formula>
    </cfRule>
    <cfRule type="containsText" priority="422" dxfId="106" operator="containsText" stopIfTrue="1" text="RIESGO NO ACEPTABLE O ACEPTABLE CON CONTROL">
      <formula>NOT(ISERROR(SEARCH("RIESGO NO ACEPTABLE O ACEPTABLE CON CONTROL",Z64)))</formula>
    </cfRule>
  </conditionalFormatting>
  <conditionalFormatting sqref="AQ64">
    <cfRule type="cellIs" priority="419" dxfId="53" operator="equal" stopIfTrue="1">
      <formula>"No Aceptable"</formula>
    </cfRule>
    <cfRule type="cellIs" priority="420" dxfId="52" operator="equal" stopIfTrue="1">
      <formula>"Aceptable"</formula>
    </cfRule>
  </conditionalFormatting>
  <conditionalFormatting sqref="AN65 Z65">
    <cfRule type="containsText" priority="418" dxfId="55" operator="containsText" stopIfTrue="1" text="RIESGO ACEPTABLE">
      <formula>NOT(ISERROR(SEARCH("RIESGO ACEPTABLE",Z65)))</formula>
    </cfRule>
  </conditionalFormatting>
  <conditionalFormatting sqref="AN65 Z65">
    <cfRule type="containsText" priority="417" dxfId="54" operator="containsText" stopIfTrue="1" text="RIESGO NO ACEPTABLE">
      <formula>NOT(ISERROR(SEARCH("RIESGO NO ACEPTABLE",Z65)))</formula>
    </cfRule>
  </conditionalFormatting>
  <conditionalFormatting sqref="W65">
    <cfRule type="cellIs" priority="414" dxfId="3" operator="equal">
      <formula>"ALTO"</formula>
    </cfRule>
    <cfRule type="cellIs" priority="415" dxfId="2" operator="equal">
      <formula>"BAJO"</formula>
    </cfRule>
    <cfRule type="cellIs" priority="416" dxfId="1" operator="equal">
      <formula>"MEDIO"</formula>
    </cfRule>
  </conditionalFormatting>
  <conditionalFormatting sqref="W65">
    <cfRule type="containsText" priority="413" dxfId="0" operator="containsText" stopIfTrue="1" text="MUY ALTO">
      <formula>NOT(ISERROR(SEARCH("MUY ALTO",W65)))</formula>
    </cfRule>
  </conditionalFormatting>
  <conditionalFormatting sqref="AN66">
    <cfRule type="containsText" priority="412" dxfId="55" operator="containsText" stopIfTrue="1" text="RIESGO ACEPTABLE">
      <formula>NOT(ISERROR(SEARCH("RIESGO ACEPTABLE",AN66)))</formula>
    </cfRule>
  </conditionalFormatting>
  <conditionalFormatting sqref="AN66">
    <cfRule type="containsText" priority="411" dxfId="54" operator="containsText" stopIfTrue="1" text="RIESGO NO ACEPTABLE">
      <formula>NOT(ISERROR(SEARCH("RIESGO NO ACEPTABLE",AN66)))</formula>
    </cfRule>
  </conditionalFormatting>
  <conditionalFormatting sqref="Z66">
    <cfRule type="containsText" priority="410" dxfId="55" operator="containsText" stopIfTrue="1" text="RIESGO ACEPTABLE">
      <formula>NOT(ISERROR(SEARCH("RIESGO ACEPTABLE",Z66)))</formula>
    </cfRule>
  </conditionalFormatting>
  <conditionalFormatting sqref="Z66">
    <cfRule type="containsText" priority="409" dxfId="54" operator="containsText" stopIfTrue="1" text="RIESGO NO ACEPTABLE">
      <formula>NOT(ISERROR(SEARCH("RIESGO NO ACEPTABLE",Z66)))</formula>
    </cfRule>
  </conditionalFormatting>
  <conditionalFormatting sqref="W66">
    <cfRule type="cellIs" priority="406" dxfId="3" operator="equal">
      <formula>"ALTO"</formula>
    </cfRule>
    <cfRule type="cellIs" priority="407" dxfId="2" operator="equal">
      <formula>"BAJO"</formula>
    </cfRule>
    <cfRule type="cellIs" priority="408" dxfId="1" operator="equal">
      <formula>"MEDIO"</formula>
    </cfRule>
  </conditionalFormatting>
  <conditionalFormatting sqref="W66">
    <cfRule type="containsText" priority="405" dxfId="0" operator="containsText" stopIfTrue="1" text="MUY ALTO">
      <formula>NOT(ISERROR(SEARCH("MUY ALTO",W66)))</formula>
    </cfRule>
  </conditionalFormatting>
  <conditionalFormatting sqref="AN73 Z73">
    <cfRule type="containsText" priority="380" dxfId="55" operator="containsText" stopIfTrue="1" text="RIESGO ACEPTABLE">
      <formula>NOT(ISERROR(SEARCH("RIESGO ACEPTABLE",Z73)))</formula>
    </cfRule>
  </conditionalFormatting>
  <conditionalFormatting sqref="AN73 Z73">
    <cfRule type="containsText" priority="379" dxfId="54" operator="containsText" stopIfTrue="1" text="RIESGO NO ACEPTABLE">
      <formula>NOT(ISERROR(SEARCH("RIESGO NO ACEPTABLE",Z73)))</formula>
    </cfRule>
  </conditionalFormatting>
  <conditionalFormatting sqref="Z67 AN67">
    <cfRule type="containsText" priority="378" dxfId="55" operator="containsText" stopIfTrue="1" text="RIESGO ACEPTABLE">
      <formula>NOT(ISERROR(SEARCH("RIESGO ACEPTABLE",Z67)))</formula>
    </cfRule>
  </conditionalFormatting>
  <conditionalFormatting sqref="Z67 AN67">
    <cfRule type="containsText" priority="377" dxfId="54" operator="containsText" stopIfTrue="1" text="RIESGO NO ACEPTABLE">
      <formula>NOT(ISERROR(SEARCH("RIESGO NO ACEPTABLE",Z67)))</formula>
    </cfRule>
  </conditionalFormatting>
  <conditionalFormatting sqref="AN68">
    <cfRule type="containsText" priority="376" dxfId="55" operator="containsText" stopIfTrue="1" text="RIESGO ACEPTABLE">
      <formula>NOT(ISERROR(SEARCH("RIESGO ACEPTABLE",AN68)))</formula>
    </cfRule>
  </conditionalFormatting>
  <conditionalFormatting sqref="AN68">
    <cfRule type="containsText" priority="375" dxfId="54" operator="containsText" stopIfTrue="1" text="RIESGO NO ACEPTABLE">
      <formula>NOT(ISERROR(SEARCH("RIESGO NO ACEPTABLE",AN68)))</formula>
    </cfRule>
  </conditionalFormatting>
  <conditionalFormatting sqref="AQ68">
    <cfRule type="cellIs" priority="373" dxfId="53" operator="equal" stopIfTrue="1">
      <formula>"No Aceptable"</formula>
    </cfRule>
    <cfRule type="cellIs" priority="374" dxfId="52" operator="equal" stopIfTrue="1">
      <formula>"Aceptable"</formula>
    </cfRule>
  </conditionalFormatting>
  <conditionalFormatting sqref="Z68">
    <cfRule type="containsText" priority="372" dxfId="55" operator="containsText" stopIfTrue="1" text="RIESGO ACEPTABLE">
      <formula>NOT(ISERROR(SEARCH("RIESGO ACEPTABLE",Z68)))</formula>
    </cfRule>
  </conditionalFormatting>
  <conditionalFormatting sqref="Z68">
    <cfRule type="containsText" priority="371" dxfId="54" operator="containsText" stopIfTrue="1" text="RIESGO NO ACEPTABLE">
      <formula>NOT(ISERROR(SEARCH("RIESGO NO ACEPTABLE",Z68)))</formula>
    </cfRule>
  </conditionalFormatting>
  <conditionalFormatting sqref="V69">
    <cfRule type="containsText" priority="370" dxfId="55" operator="containsText" stopIfTrue="1" text="RIESGO ACEPTABLE">
      <formula>NOT(ISERROR(SEARCH("RIESGO ACEPTABLE",V69)))</formula>
    </cfRule>
  </conditionalFormatting>
  <conditionalFormatting sqref="V69">
    <cfRule type="containsText" priority="369" dxfId="54" operator="containsText" stopIfTrue="1" text="RIESGO NO ACEPTABLE">
      <formula>NOT(ISERROR(SEARCH("RIESGO NO ACEPTABLE",V69)))</formula>
    </cfRule>
  </conditionalFormatting>
  <conditionalFormatting sqref="AN69">
    <cfRule type="containsText" priority="368" dxfId="55" operator="containsText" stopIfTrue="1" text="RIESGO ACEPTABLE">
      <formula>NOT(ISERROR(SEARCH("RIESGO ACEPTABLE",AN69)))</formula>
    </cfRule>
  </conditionalFormatting>
  <conditionalFormatting sqref="AN69">
    <cfRule type="containsText" priority="367" dxfId="54" operator="containsText" stopIfTrue="1" text="RIESGO NO ACEPTABLE">
      <formula>NOT(ISERROR(SEARCH("RIESGO NO ACEPTABLE",AN69)))</formula>
    </cfRule>
  </conditionalFormatting>
  <conditionalFormatting sqref="Z69">
    <cfRule type="containsText" priority="366" dxfId="55" operator="containsText" stopIfTrue="1" text="RIESGO ACEPTABLE">
      <formula>NOT(ISERROR(SEARCH("RIESGO ACEPTABLE",Z69)))</formula>
    </cfRule>
  </conditionalFormatting>
  <conditionalFormatting sqref="Z69">
    <cfRule type="containsText" priority="365" dxfId="54" operator="containsText" stopIfTrue="1" text="RIESGO NO ACEPTABLE">
      <formula>NOT(ISERROR(SEARCH("RIESGO NO ACEPTABLE",Z69)))</formula>
    </cfRule>
  </conditionalFormatting>
  <conditionalFormatting sqref="Z70 AN70">
    <cfRule type="containsText" priority="364" dxfId="55" operator="containsText" stopIfTrue="1" text="RIESGO ACEPTABLE">
      <formula>NOT(ISERROR(SEARCH("RIESGO ACEPTABLE",Z70)))</formula>
    </cfRule>
  </conditionalFormatting>
  <conditionalFormatting sqref="Z70 AN70">
    <cfRule type="containsText" priority="363" dxfId="54" operator="containsText" stopIfTrue="1" text="RIESGO NO ACEPTABLE">
      <formula>NOT(ISERROR(SEARCH("RIESGO NO ACEPTABLE",Z70)))</formula>
    </cfRule>
  </conditionalFormatting>
  <conditionalFormatting sqref="AQ70">
    <cfRule type="cellIs" priority="361" dxfId="53" operator="equal" stopIfTrue="1">
      <formula>"No Aceptable"</formula>
    </cfRule>
    <cfRule type="cellIs" priority="362" dxfId="52" operator="equal" stopIfTrue="1">
      <formula>"Aceptable"</formula>
    </cfRule>
  </conditionalFormatting>
  <conditionalFormatting sqref="AN71">
    <cfRule type="containsText" priority="360" dxfId="55" operator="containsText" stopIfTrue="1" text="RIESGO ACEPTABLE">
      <formula>NOT(ISERROR(SEARCH("RIESGO ACEPTABLE",AN71)))</formula>
    </cfRule>
  </conditionalFormatting>
  <conditionalFormatting sqref="AN71">
    <cfRule type="containsText" priority="359" dxfId="54" operator="containsText" stopIfTrue="1" text="RIESGO NO ACEPTABLE">
      <formula>NOT(ISERROR(SEARCH("RIESGO NO ACEPTABLE",AN71)))</formula>
    </cfRule>
  </conditionalFormatting>
  <conditionalFormatting sqref="Z71">
    <cfRule type="containsText" priority="358" dxfId="55" operator="containsText" stopIfTrue="1" text="RIESGO ACEPTABLE">
      <formula>NOT(ISERROR(SEARCH("RIESGO ACEPTABLE",Z71)))</formula>
    </cfRule>
  </conditionalFormatting>
  <conditionalFormatting sqref="Z71">
    <cfRule type="containsText" priority="357" dxfId="54" operator="containsText" stopIfTrue="1" text="RIESGO NO ACEPTABLE">
      <formula>NOT(ISERROR(SEARCH("RIESGO NO ACEPTABLE",Z71)))</formula>
    </cfRule>
  </conditionalFormatting>
  <conditionalFormatting sqref="AN72 Z72">
    <cfRule type="containsText" priority="356" dxfId="55" operator="containsText" stopIfTrue="1" text="RIESGO ACEPTABLE">
      <formula>NOT(ISERROR(SEARCH("RIESGO ACEPTABLE",Z72)))</formula>
    </cfRule>
  </conditionalFormatting>
  <conditionalFormatting sqref="AN72 Z72">
    <cfRule type="containsText" priority="355" dxfId="54" operator="containsText" stopIfTrue="1" text="RIESGO NO ACEPTABLE">
      <formula>NOT(ISERROR(SEARCH("RIESGO NO ACEPTABLE",Z72)))</formula>
    </cfRule>
  </conditionalFormatting>
  <conditionalFormatting sqref="AK72">
    <cfRule type="cellIs" priority="352" dxfId="3" operator="equal">
      <formula>"ALTO"</formula>
    </cfRule>
    <cfRule type="cellIs" priority="353" dxfId="2" operator="equal">
      <formula>"BAJO"</formula>
    </cfRule>
    <cfRule type="cellIs" priority="354" dxfId="1" operator="equal">
      <formula>"MEDIO"</formula>
    </cfRule>
  </conditionalFormatting>
  <conditionalFormatting sqref="AK72">
    <cfRule type="containsText" priority="351" dxfId="0" operator="containsText" stopIfTrue="1" text="MUY ALTO">
      <formula>NOT(ISERROR(SEARCH("MUY ALTO",AK72)))</formula>
    </cfRule>
  </conditionalFormatting>
  <conditionalFormatting sqref="AK71">
    <cfRule type="cellIs" priority="348" dxfId="3" operator="equal">
      <formula>"ALTO"</formula>
    </cfRule>
    <cfRule type="cellIs" priority="349" dxfId="2" operator="equal">
      <formula>"BAJO"</formula>
    </cfRule>
    <cfRule type="cellIs" priority="350" dxfId="1" operator="equal">
      <formula>"MEDIO"</formula>
    </cfRule>
  </conditionalFormatting>
  <conditionalFormatting sqref="AK71">
    <cfRule type="containsText" priority="347" dxfId="0" operator="containsText" stopIfTrue="1" text="MUY ALTO">
      <formula>NOT(ISERROR(SEARCH("MUY ALTO",AK71)))</formula>
    </cfRule>
  </conditionalFormatting>
  <conditionalFormatting sqref="AK70">
    <cfRule type="cellIs" priority="344" dxfId="3" operator="equal">
      <formula>"ALTO"</formula>
    </cfRule>
    <cfRule type="cellIs" priority="345" dxfId="2" operator="equal">
      <formula>"BAJO"</formula>
    </cfRule>
    <cfRule type="cellIs" priority="346" dxfId="1" operator="equal">
      <formula>"MEDIO"</formula>
    </cfRule>
  </conditionalFormatting>
  <conditionalFormatting sqref="AK70">
    <cfRule type="containsText" priority="343" dxfId="0" operator="containsText" stopIfTrue="1" text="MUY ALTO">
      <formula>NOT(ISERROR(SEARCH("MUY ALTO",AK70)))</formula>
    </cfRule>
  </conditionalFormatting>
  <conditionalFormatting sqref="AK68">
    <cfRule type="cellIs" priority="340" dxfId="3" operator="equal">
      <formula>"ALTO"</formula>
    </cfRule>
    <cfRule type="cellIs" priority="341" dxfId="2" operator="equal">
      <formula>"BAJO"</formula>
    </cfRule>
    <cfRule type="cellIs" priority="342" dxfId="1" operator="equal">
      <formula>"MEDIO"</formula>
    </cfRule>
  </conditionalFormatting>
  <conditionalFormatting sqref="AK68">
    <cfRule type="containsText" priority="339" dxfId="0" operator="containsText" stopIfTrue="1" text="MUY ALTO">
      <formula>NOT(ISERROR(SEARCH("MUY ALTO",AK68)))</formula>
    </cfRule>
  </conditionalFormatting>
  <conditionalFormatting sqref="AK66">
    <cfRule type="cellIs" priority="336" dxfId="3" operator="equal">
      <formula>"ALTO"</formula>
    </cfRule>
    <cfRule type="cellIs" priority="337" dxfId="2" operator="equal">
      <formula>"BAJO"</formula>
    </cfRule>
    <cfRule type="cellIs" priority="338" dxfId="1" operator="equal">
      <formula>"MEDIO"</formula>
    </cfRule>
  </conditionalFormatting>
  <conditionalFormatting sqref="AK66">
    <cfRule type="containsText" priority="335" dxfId="0" operator="containsText" stopIfTrue="1" text="MUY ALTO">
      <formula>NOT(ISERROR(SEARCH("MUY ALTO",AK66)))</formula>
    </cfRule>
  </conditionalFormatting>
  <conditionalFormatting sqref="AK65">
    <cfRule type="cellIs" priority="332" dxfId="3" operator="equal">
      <formula>"ALTO"</formula>
    </cfRule>
    <cfRule type="cellIs" priority="333" dxfId="2" operator="equal">
      <formula>"BAJO"</formula>
    </cfRule>
    <cfRule type="cellIs" priority="334" dxfId="1" operator="equal">
      <formula>"MEDIO"</formula>
    </cfRule>
  </conditionalFormatting>
  <conditionalFormatting sqref="AK65">
    <cfRule type="containsText" priority="331" dxfId="0" operator="containsText" stopIfTrue="1" text="MUY ALTO">
      <formula>NOT(ISERROR(SEARCH("MUY ALTO",AK65)))</formula>
    </cfRule>
  </conditionalFormatting>
  <conditionalFormatting sqref="AK67">
    <cfRule type="cellIs" priority="328" dxfId="3" operator="equal">
      <formula>"ALTO"</formula>
    </cfRule>
    <cfRule type="cellIs" priority="329" dxfId="2" operator="equal">
      <formula>"BAJO"</formula>
    </cfRule>
    <cfRule type="cellIs" priority="330" dxfId="1" operator="equal">
      <formula>"MEDIO"</formula>
    </cfRule>
  </conditionalFormatting>
  <conditionalFormatting sqref="AK67">
    <cfRule type="containsText" priority="327" dxfId="0" operator="containsText" stopIfTrue="1" text="MUY ALTO">
      <formula>NOT(ISERROR(SEARCH("MUY ALTO",AK67)))</formula>
    </cfRule>
  </conditionalFormatting>
  <conditionalFormatting sqref="AK69">
    <cfRule type="cellIs" priority="324" dxfId="3" operator="equal">
      <formula>"ALTO"</formula>
    </cfRule>
    <cfRule type="cellIs" priority="325" dxfId="2" operator="equal">
      <formula>"BAJO"</formula>
    </cfRule>
    <cfRule type="cellIs" priority="326" dxfId="1" operator="equal">
      <formula>"MEDIO"</formula>
    </cfRule>
  </conditionalFormatting>
  <conditionalFormatting sqref="AK69">
    <cfRule type="containsText" priority="323" dxfId="0" operator="containsText" stopIfTrue="1" text="MUY ALTO">
      <formula>NOT(ISERROR(SEARCH("MUY ALTO",AK69)))</formula>
    </cfRule>
  </conditionalFormatting>
  <conditionalFormatting sqref="AK73">
    <cfRule type="cellIs" priority="320" dxfId="3" operator="equal">
      <formula>"ALTO"</formula>
    </cfRule>
    <cfRule type="cellIs" priority="321" dxfId="2" operator="equal">
      <formula>"BAJO"</formula>
    </cfRule>
    <cfRule type="cellIs" priority="322" dxfId="1" operator="equal">
      <formula>"MEDIO"</formula>
    </cfRule>
  </conditionalFormatting>
  <conditionalFormatting sqref="AK73">
    <cfRule type="containsText" priority="319" dxfId="0" operator="containsText" stopIfTrue="1" text="MUY ALTO">
      <formula>NOT(ISERROR(SEARCH("MUY ALTO",AK73)))</formula>
    </cfRule>
  </conditionalFormatting>
  <conditionalFormatting sqref="AK63">
    <cfRule type="cellIs" priority="316" dxfId="3" operator="equal">
      <formula>"ALTO"</formula>
    </cfRule>
    <cfRule type="cellIs" priority="317" dxfId="2" operator="equal">
      <formula>"BAJO"</formula>
    </cfRule>
    <cfRule type="cellIs" priority="318" dxfId="1" operator="equal">
      <formula>"MEDIO"</formula>
    </cfRule>
  </conditionalFormatting>
  <conditionalFormatting sqref="AK63">
    <cfRule type="containsText" priority="315" dxfId="0" operator="containsText" stopIfTrue="1" text="MUY ALTO">
      <formula>NOT(ISERROR(SEARCH("MUY ALTO",AK63)))</formula>
    </cfRule>
  </conditionalFormatting>
  <conditionalFormatting sqref="AK62">
    <cfRule type="cellIs" priority="312" dxfId="3" operator="equal">
      <formula>"ALTO"</formula>
    </cfRule>
    <cfRule type="cellIs" priority="313" dxfId="2" operator="equal">
      <formula>"BAJO"</formula>
    </cfRule>
    <cfRule type="cellIs" priority="314" dxfId="1" operator="equal">
      <formula>"MEDIO"</formula>
    </cfRule>
  </conditionalFormatting>
  <conditionalFormatting sqref="AK62">
    <cfRule type="containsText" priority="311" dxfId="0" operator="containsText" stopIfTrue="1" text="MUY ALTO">
      <formula>NOT(ISERROR(SEARCH("MUY ALTO",AK62)))</formula>
    </cfRule>
  </conditionalFormatting>
  <conditionalFormatting sqref="AK60">
    <cfRule type="cellIs" priority="308" dxfId="3" operator="equal">
      <formula>"ALTO"</formula>
    </cfRule>
    <cfRule type="cellIs" priority="309" dxfId="2" operator="equal">
      <formula>"BAJO"</formula>
    </cfRule>
    <cfRule type="cellIs" priority="310" dxfId="1" operator="equal">
      <formula>"MEDIO"</formula>
    </cfRule>
  </conditionalFormatting>
  <conditionalFormatting sqref="AK60">
    <cfRule type="containsText" priority="307" dxfId="0" operator="containsText" stopIfTrue="1" text="MUY ALTO">
      <formula>NOT(ISERROR(SEARCH("MUY ALTO",AK60)))</formula>
    </cfRule>
  </conditionalFormatting>
  <conditionalFormatting sqref="AK59">
    <cfRule type="cellIs" priority="304" dxfId="3" operator="equal">
      <formula>"ALTO"</formula>
    </cfRule>
    <cfRule type="cellIs" priority="305" dxfId="2" operator="equal">
      <formula>"BAJO"</formula>
    </cfRule>
    <cfRule type="cellIs" priority="306" dxfId="1" operator="equal">
      <formula>"MEDIO"</formula>
    </cfRule>
  </conditionalFormatting>
  <conditionalFormatting sqref="AK59">
    <cfRule type="containsText" priority="303" dxfId="0" operator="containsText" stopIfTrue="1" text="MUY ALTO">
      <formula>NOT(ISERROR(SEARCH("MUY ALTO",AK59)))</formula>
    </cfRule>
  </conditionalFormatting>
  <conditionalFormatting sqref="AK56">
    <cfRule type="cellIs" priority="300" dxfId="3" operator="equal">
      <formula>"ALTO"</formula>
    </cfRule>
    <cfRule type="cellIs" priority="301" dxfId="2" operator="equal">
      <formula>"BAJO"</formula>
    </cfRule>
    <cfRule type="cellIs" priority="302" dxfId="1" operator="equal">
      <formula>"MEDIO"</formula>
    </cfRule>
  </conditionalFormatting>
  <conditionalFormatting sqref="AK56">
    <cfRule type="containsText" priority="299" dxfId="0" operator="containsText" stopIfTrue="1" text="MUY ALTO">
      <formula>NOT(ISERROR(SEARCH("MUY ALTO",AK56)))</formula>
    </cfRule>
  </conditionalFormatting>
  <conditionalFormatting sqref="AK53">
    <cfRule type="cellIs" priority="296" dxfId="3" operator="equal">
      <formula>"ALTO"</formula>
    </cfRule>
    <cfRule type="cellIs" priority="297" dxfId="2" operator="equal">
      <formula>"BAJO"</formula>
    </cfRule>
    <cfRule type="cellIs" priority="298" dxfId="1" operator="equal">
      <formula>"MEDIO"</formula>
    </cfRule>
  </conditionalFormatting>
  <conditionalFormatting sqref="AK53">
    <cfRule type="containsText" priority="295" dxfId="0" operator="containsText" stopIfTrue="1" text="MUY ALTO">
      <formula>NOT(ISERROR(SEARCH("MUY ALTO",AK53)))</formula>
    </cfRule>
  </conditionalFormatting>
  <conditionalFormatting sqref="AK50">
    <cfRule type="cellIs" priority="292" dxfId="3" operator="equal">
      <formula>"ALTO"</formula>
    </cfRule>
    <cfRule type="cellIs" priority="293" dxfId="2" operator="equal">
      <formula>"BAJO"</formula>
    </cfRule>
    <cfRule type="cellIs" priority="294" dxfId="1" operator="equal">
      <formula>"MEDIO"</formula>
    </cfRule>
  </conditionalFormatting>
  <conditionalFormatting sqref="AK50">
    <cfRule type="containsText" priority="291" dxfId="0" operator="containsText" stopIfTrue="1" text="MUY ALTO">
      <formula>NOT(ISERROR(SEARCH("MUY ALTO",AK50)))</formula>
    </cfRule>
  </conditionalFormatting>
  <conditionalFormatting sqref="AK51">
    <cfRule type="cellIs" priority="288" dxfId="3" operator="equal">
      <formula>"ALTO"</formula>
    </cfRule>
    <cfRule type="cellIs" priority="289" dxfId="2" operator="equal">
      <formula>"BAJO"</formula>
    </cfRule>
    <cfRule type="cellIs" priority="290" dxfId="1" operator="equal">
      <formula>"MEDIO"</formula>
    </cfRule>
  </conditionalFormatting>
  <conditionalFormatting sqref="AK51">
    <cfRule type="containsText" priority="287" dxfId="0" operator="containsText" stopIfTrue="1" text="MUY ALTO">
      <formula>NOT(ISERROR(SEARCH("MUY ALTO",AK51)))</formula>
    </cfRule>
  </conditionalFormatting>
  <conditionalFormatting sqref="AK47">
    <cfRule type="cellIs" priority="284" dxfId="3" operator="equal">
      <formula>"ALTO"</formula>
    </cfRule>
    <cfRule type="cellIs" priority="285" dxfId="2" operator="equal">
      <formula>"BAJO"</formula>
    </cfRule>
    <cfRule type="cellIs" priority="286" dxfId="1" operator="equal">
      <formula>"MEDIO"</formula>
    </cfRule>
  </conditionalFormatting>
  <conditionalFormatting sqref="AK47">
    <cfRule type="containsText" priority="283" dxfId="0" operator="containsText" stopIfTrue="1" text="MUY ALTO">
      <formula>NOT(ISERROR(SEARCH("MUY ALTO",AK47)))</formula>
    </cfRule>
  </conditionalFormatting>
  <conditionalFormatting sqref="AK44">
    <cfRule type="cellIs" priority="280" dxfId="3" operator="equal">
      <formula>"ALTO"</formula>
    </cfRule>
    <cfRule type="cellIs" priority="281" dxfId="2" operator="equal">
      <formula>"BAJO"</formula>
    </cfRule>
    <cfRule type="cellIs" priority="282" dxfId="1" operator="equal">
      <formula>"MEDIO"</formula>
    </cfRule>
  </conditionalFormatting>
  <conditionalFormatting sqref="AK44">
    <cfRule type="containsText" priority="279" dxfId="0" operator="containsText" stopIfTrue="1" text="MUY ALTO">
      <formula>NOT(ISERROR(SEARCH("MUY ALTO",AK44)))</formula>
    </cfRule>
  </conditionalFormatting>
  <conditionalFormatting sqref="AK42">
    <cfRule type="cellIs" priority="276" dxfId="3" operator="equal">
      <formula>"ALTO"</formula>
    </cfRule>
    <cfRule type="cellIs" priority="277" dxfId="2" operator="equal">
      <formula>"BAJO"</formula>
    </cfRule>
    <cfRule type="cellIs" priority="278" dxfId="1" operator="equal">
      <formula>"MEDIO"</formula>
    </cfRule>
  </conditionalFormatting>
  <conditionalFormatting sqref="AK42">
    <cfRule type="containsText" priority="275" dxfId="0" operator="containsText" stopIfTrue="1" text="MUY ALTO">
      <formula>NOT(ISERROR(SEARCH("MUY ALTO",AK42)))</formula>
    </cfRule>
  </conditionalFormatting>
  <conditionalFormatting sqref="AK41">
    <cfRule type="cellIs" priority="272" dxfId="3" operator="equal">
      <formula>"ALTO"</formula>
    </cfRule>
    <cfRule type="cellIs" priority="273" dxfId="2" operator="equal">
      <formula>"BAJO"</formula>
    </cfRule>
    <cfRule type="cellIs" priority="274" dxfId="1" operator="equal">
      <formula>"MEDIO"</formula>
    </cfRule>
  </conditionalFormatting>
  <conditionalFormatting sqref="AK41">
    <cfRule type="containsText" priority="271" dxfId="0" operator="containsText" stopIfTrue="1" text="MUY ALTO">
      <formula>NOT(ISERROR(SEARCH("MUY ALTO",AK41)))</formula>
    </cfRule>
  </conditionalFormatting>
  <conditionalFormatting sqref="AK38">
    <cfRule type="cellIs" priority="268" dxfId="3" operator="equal">
      <formula>"ALTO"</formula>
    </cfRule>
    <cfRule type="cellIs" priority="269" dxfId="2" operator="equal">
      <formula>"BAJO"</formula>
    </cfRule>
    <cfRule type="cellIs" priority="270" dxfId="1" operator="equal">
      <formula>"MEDIO"</formula>
    </cfRule>
  </conditionalFormatting>
  <conditionalFormatting sqref="AK38">
    <cfRule type="containsText" priority="267" dxfId="0" operator="containsText" stopIfTrue="1" text="MUY ALTO">
      <formula>NOT(ISERROR(SEARCH("MUY ALTO",AK38)))</formula>
    </cfRule>
  </conditionalFormatting>
  <conditionalFormatting sqref="AK35">
    <cfRule type="cellIs" priority="264" dxfId="3" operator="equal">
      <formula>"ALTO"</formula>
    </cfRule>
    <cfRule type="cellIs" priority="265" dxfId="2" operator="equal">
      <formula>"BAJO"</formula>
    </cfRule>
    <cfRule type="cellIs" priority="266" dxfId="1" operator="equal">
      <formula>"MEDIO"</formula>
    </cfRule>
  </conditionalFormatting>
  <conditionalFormatting sqref="AK35">
    <cfRule type="containsText" priority="263" dxfId="0" operator="containsText" stopIfTrue="1" text="MUY ALTO">
      <formula>NOT(ISERROR(SEARCH("MUY ALTO",AK35)))</formula>
    </cfRule>
  </conditionalFormatting>
  <conditionalFormatting sqref="AK32">
    <cfRule type="cellIs" priority="260" dxfId="3" operator="equal">
      <formula>"ALTO"</formula>
    </cfRule>
    <cfRule type="cellIs" priority="261" dxfId="2" operator="equal">
      <formula>"BAJO"</formula>
    </cfRule>
    <cfRule type="cellIs" priority="262" dxfId="1" operator="equal">
      <formula>"MEDIO"</formula>
    </cfRule>
  </conditionalFormatting>
  <conditionalFormatting sqref="AK32">
    <cfRule type="containsText" priority="259" dxfId="0" operator="containsText" stopIfTrue="1" text="MUY ALTO">
      <formula>NOT(ISERROR(SEARCH("MUY ALTO",AK32)))</formula>
    </cfRule>
  </conditionalFormatting>
  <conditionalFormatting sqref="AK29">
    <cfRule type="cellIs" priority="256" dxfId="3" operator="equal">
      <formula>"ALTO"</formula>
    </cfRule>
    <cfRule type="cellIs" priority="257" dxfId="2" operator="equal">
      <formula>"BAJO"</formula>
    </cfRule>
    <cfRule type="cellIs" priority="258" dxfId="1" operator="equal">
      <formula>"MEDIO"</formula>
    </cfRule>
  </conditionalFormatting>
  <conditionalFormatting sqref="AK29">
    <cfRule type="containsText" priority="255" dxfId="0" operator="containsText" stopIfTrue="1" text="MUY ALTO">
      <formula>NOT(ISERROR(SEARCH("MUY ALTO",AK29)))</formula>
    </cfRule>
  </conditionalFormatting>
  <conditionalFormatting sqref="AK26">
    <cfRule type="cellIs" priority="252" dxfId="3" operator="equal">
      <formula>"ALTO"</formula>
    </cfRule>
    <cfRule type="cellIs" priority="253" dxfId="2" operator="equal">
      <formula>"BAJO"</formula>
    </cfRule>
    <cfRule type="cellIs" priority="254" dxfId="1" operator="equal">
      <formula>"MEDIO"</formula>
    </cfRule>
  </conditionalFormatting>
  <conditionalFormatting sqref="AK26">
    <cfRule type="containsText" priority="251" dxfId="0" operator="containsText" stopIfTrue="1" text="MUY ALTO">
      <formula>NOT(ISERROR(SEARCH("MUY ALTO",AK26)))</formula>
    </cfRule>
  </conditionalFormatting>
  <conditionalFormatting sqref="AK24">
    <cfRule type="cellIs" priority="248" dxfId="3" operator="equal">
      <formula>"ALTO"</formula>
    </cfRule>
    <cfRule type="cellIs" priority="249" dxfId="2" operator="equal">
      <formula>"BAJO"</formula>
    </cfRule>
    <cfRule type="cellIs" priority="250" dxfId="1" operator="equal">
      <formula>"MEDIO"</formula>
    </cfRule>
  </conditionalFormatting>
  <conditionalFormatting sqref="AK24">
    <cfRule type="containsText" priority="247" dxfId="0" operator="containsText" stopIfTrue="1" text="MUY ALTO">
      <formula>NOT(ISERROR(SEARCH("MUY ALTO",AK24)))</formula>
    </cfRule>
  </conditionalFormatting>
  <conditionalFormatting sqref="AK23">
    <cfRule type="cellIs" priority="244" dxfId="3" operator="equal">
      <formula>"ALTO"</formula>
    </cfRule>
    <cfRule type="cellIs" priority="245" dxfId="2" operator="equal">
      <formula>"BAJO"</formula>
    </cfRule>
    <cfRule type="cellIs" priority="246" dxfId="1" operator="equal">
      <formula>"MEDIO"</formula>
    </cfRule>
  </conditionalFormatting>
  <conditionalFormatting sqref="AK23">
    <cfRule type="containsText" priority="243" dxfId="0" operator="containsText" stopIfTrue="1" text="MUY ALTO">
      <formula>NOT(ISERROR(SEARCH("MUY ALTO",AK23)))</formula>
    </cfRule>
  </conditionalFormatting>
  <conditionalFormatting sqref="AK20">
    <cfRule type="cellIs" priority="240" dxfId="3" operator="equal">
      <formula>"ALTO"</formula>
    </cfRule>
    <cfRule type="cellIs" priority="241" dxfId="2" operator="equal">
      <formula>"BAJO"</formula>
    </cfRule>
    <cfRule type="cellIs" priority="242" dxfId="1" operator="equal">
      <formula>"MEDIO"</formula>
    </cfRule>
  </conditionalFormatting>
  <conditionalFormatting sqref="AK20">
    <cfRule type="containsText" priority="239" dxfId="0" operator="containsText" stopIfTrue="1" text="MUY ALTO">
      <formula>NOT(ISERROR(SEARCH("MUY ALTO",AK20)))</formula>
    </cfRule>
  </conditionalFormatting>
  <conditionalFormatting sqref="AK17">
    <cfRule type="cellIs" priority="236" dxfId="3" operator="equal">
      <formula>"ALTO"</formula>
    </cfRule>
    <cfRule type="cellIs" priority="237" dxfId="2" operator="equal">
      <formula>"BAJO"</formula>
    </cfRule>
    <cfRule type="cellIs" priority="238" dxfId="1" operator="equal">
      <formula>"MEDIO"</formula>
    </cfRule>
  </conditionalFormatting>
  <conditionalFormatting sqref="AK17">
    <cfRule type="containsText" priority="235" dxfId="0" operator="containsText" stopIfTrue="1" text="MUY ALTO">
      <formula>NOT(ISERROR(SEARCH("MUY ALTO",AK17)))</formula>
    </cfRule>
  </conditionalFormatting>
  <conditionalFormatting sqref="AK15">
    <cfRule type="cellIs" priority="232" dxfId="3" operator="equal">
      <formula>"ALTO"</formula>
    </cfRule>
    <cfRule type="cellIs" priority="233" dxfId="2" operator="equal">
      <formula>"BAJO"</formula>
    </cfRule>
    <cfRule type="cellIs" priority="234" dxfId="1" operator="equal">
      <formula>"MEDIO"</formula>
    </cfRule>
  </conditionalFormatting>
  <conditionalFormatting sqref="AK15">
    <cfRule type="containsText" priority="231" dxfId="0" operator="containsText" stopIfTrue="1" text="MUY ALTO">
      <formula>NOT(ISERROR(SEARCH("MUY ALTO",AK15)))</formula>
    </cfRule>
  </conditionalFormatting>
  <conditionalFormatting sqref="AK14">
    <cfRule type="cellIs" priority="228" dxfId="3" operator="equal">
      <formula>"ALTO"</formula>
    </cfRule>
    <cfRule type="cellIs" priority="229" dxfId="2" operator="equal">
      <formula>"BAJO"</formula>
    </cfRule>
    <cfRule type="cellIs" priority="230" dxfId="1" operator="equal">
      <formula>"MEDIO"</formula>
    </cfRule>
  </conditionalFormatting>
  <conditionalFormatting sqref="AK14">
    <cfRule type="containsText" priority="227" dxfId="0" operator="containsText" stopIfTrue="1" text="MUY ALTO">
      <formula>NOT(ISERROR(SEARCH("MUY ALTO",AK14)))</formula>
    </cfRule>
  </conditionalFormatting>
  <conditionalFormatting sqref="AK61">
    <cfRule type="cellIs" priority="224" dxfId="3" operator="equal">
      <formula>"ALTO"</formula>
    </cfRule>
    <cfRule type="cellIs" priority="225" dxfId="2" operator="equal">
      <formula>"BAJO"</formula>
    </cfRule>
    <cfRule type="cellIs" priority="226" dxfId="1" operator="equal">
      <formula>"MEDIO"</formula>
    </cfRule>
  </conditionalFormatting>
  <conditionalFormatting sqref="AK61">
    <cfRule type="containsText" priority="223" dxfId="0" operator="containsText" stopIfTrue="1" text="MUY ALTO">
      <formula>NOT(ISERROR(SEARCH("MUY ALTO",AK61)))</formula>
    </cfRule>
  </conditionalFormatting>
  <conditionalFormatting sqref="AK58">
    <cfRule type="cellIs" priority="220" dxfId="3" operator="equal">
      <formula>"ALTO"</formula>
    </cfRule>
    <cfRule type="cellIs" priority="221" dxfId="2" operator="equal">
      <formula>"BAJO"</formula>
    </cfRule>
    <cfRule type="cellIs" priority="222" dxfId="1" operator="equal">
      <formula>"MEDIO"</formula>
    </cfRule>
  </conditionalFormatting>
  <conditionalFormatting sqref="AK58">
    <cfRule type="containsText" priority="219" dxfId="0" operator="containsText" stopIfTrue="1" text="MUY ALTO">
      <formula>NOT(ISERROR(SEARCH("MUY ALTO",AK58)))</formula>
    </cfRule>
  </conditionalFormatting>
  <conditionalFormatting sqref="AK57">
    <cfRule type="cellIs" priority="216" dxfId="3" operator="equal">
      <formula>"ALTO"</formula>
    </cfRule>
    <cfRule type="cellIs" priority="217" dxfId="2" operator="equal">
      <formula>"BAJO"</formula>
    </cfRule>
    <cfRule type="cellIs" priority="218" dxfId="1" operator="equal">
      <formula>"MEDIO"</formula>
    </cfRule>
  </conditionalFormatting>
  <conditionalFormatting sqref="AK57">
    <cfRule type="containsText" priority="215" dxfId="0" operator="containsText" stopIfTrue="1" text="MUY ALTO">
      <formula>NOT(ISERROR(SEARCH("MUY ALTO",AK57)))</formula>
    </cfRule>
  </conditionalFormatting>
  <conditionalFormatting sqref="AK54">
    <cfRule type="cellIs" priority="212" dxfId="3" operator="equal">
      <formula>"ALTO"</formula>
    </cfRule>
    <cfRule type="cellIs" priority="213" dxfId="2" operator="equal">
      <formula>"BAJO"</formula>
    </cfRule>
    <cfRule type="cellIs" priority="214" dxfId="1" operator="equal">
      <formula>"MEDIO"</formula>
    </cfRule>
  </conditionalFormatting>
  <conditionalFormatting sqref="AK54">
    <cfRule type="containsText" priority="211" dxfId="0" operator="containsText" stopIfTrue="1" text="MUY ALTO">
      <formula>NOT(ISERROR(SEARCH("MUY ALTO",AK54)))</formula>
    </cfRule>
  </conditionalFormatting>
  <conditionalFormatting sqref="AK52">
    <cfRule type="cellIs" priority="208" dxfId="3" operator="equal">
      <formula>"ALTO"</formula>
    </cfRule>
    <cfRule type="cellIs" priority="209" dxfId="2" operator="equal">
      <formula>"BAJO"</formula>
    </cfRule>
    <cfRule type="cellIs" priority="210" dxfId="1" operator="equal">
      <formula>"MEDIO"</formula>
    </cfRule>
  </conditionalFormatting>
  <conditionalFormatting sqref="AK52">
    <cfRule type="containsText" priority="207" dxfId="0" operator="containsText" stopIfTrue="1" text="MUY ALTO">
      <formula>NOT(ISERROR(SEARCH("MUY ALTO",AK52)))</formula>
    </cfRule>
  </conditionalFormatting>
  <conditionalFormatting sqref="AK49">
    <cfRule type="cellIs" priority="204" dxfId="3" operator="equal">
      <formula>"ALTO"</formula>
    </cfRule>
    <cfRule type="cellIs" priority="205" dxfId="2" operator="equal">
      <formula>"BAJO"</formula>
    </cfRule>
    <cfRule type="cellIs" priority="206" dxfId="1" operator="equal">
      <formula>"MEDIO"</formula>
    </cfRule>
  </conditionalFormatting>
  <conditionalFormatting sqref="AK49">
    <cfRule type="containsText" priority="203" dxfId="0" operator="containsText" stopIfTrue="1" text="MUY ALTO">
      <formula>NOT(ISERROR(SEARCH("MUY ALTO",AK49)))</formula>
    </cfRule>
  </conditionalFormatting>
  <conditionalFormatting sqref="AK45">
    <cfRule type="cellIs" priority="200" dxfId="3" operator="equal">
      <formula>"ALTO"</formula>
    </cfRule>
    <cfRule type="cellIs" priority="201" dxfId="2" operator="equal">
      <formula>"BAJO"</formula>
    </cfRule>
    <cfRule type="cellIs" priority="202" dxfId="1" operator="equal">
      <formula>"MEDIO"</formula>
    </cfRule>
  </conditionalFormatting>
  <conditionalFormatting sqref="AK45">
    <cfRule type="containsText" priority="199" dxfId="0" operator="containsText" stopIfTrue="1" text="MUY ALTO">
      <formula>NOT(ISERROR(SEARCH("MUY ALTO",AK45)))</formula>
    </cfRule>
  </conditionalFormatting>
  <conditionalFormatting sqref="AK48">
    <cfRule type="cellIs" priority="196" dxfId="3" operator="equal">
      <formula>"ALTO"</formula>
    </cfRule>
    <cfRule type="cellIs" priority="197" dxfId="2" operator="equal">
      <formula>"BAJO"</formula>
    </cfRule>
    <cfRule type="cellIs" priority="198" dxfId="1" operator="equal">
      <formula>"MEDIO"</formula>
    </cfRule>
  </conditionalFormatting>
  <conditionalFormatting sqref="AK48">
    <cfRule type="containsText" priority="195" dxfId="0" operator="containsText" stopIfTrue="1" text="MUY ALTO">
      <formula>NOT(ISERROR(SEARCH("MUY ALTO",AK48)))</formula>
    </cfRule>
  </conditionalFormatting>
  <conditionalFormatting sqref="AK43">
    <cfRule type="cellIs" priority="192" dxfId="3" operator="equal">
      <formula>"ALTO"</formula>
    </cfRule>
    <cfRule type="cellIs" priority="193" dxfId="2" operator="equal">
      <formula>"BAJO"</formula>
    </cfRule>
    <cfRule type="cellIs" priority="194" dxfId="1" operator="equal">
      <formula>"MEDIO"</formula>
    </cfRule>
  </conditionalFormatting>
  <conditionalFormatting sqref="AK43">
    <cfRule type="containsText" priority="191" dxfId="0" operator="containsText" stopIfTrue="1" text="MUY ALTO">
      <formula>NOT(ISERROR(SEARCH("MUY ALTO",AK43)))</formula>
    </cfRule>
  </conditionalFormatting>
  <conditionalFormatting sqref="AK40">
    <cfRule type="cellIs" priority="188" dxfId="3" operator="equal">
      <formula>"ALTO"</formula>
    </cfRule>
    <cfRule type="cellIs" priority="189" dxfId="2" operator="equal">
      <formula>"BAJO"</formula>
    </cfRule>
    <cfRule type="cellIs" priority="190" dxfId="1" operator="equal">
      <formula>"MEDIO"</formula>
    </cfRule>
  </conditionalFormatting>
  <conditionalFormatting sqref="AK40">
    <cfRule type="containsText" priority="187" dxfId="0" operator="containsText" stopIfTrue="1" text="MUY ALTO">
      <formula>NOT(ISERROR(SEARCH("MUY ALTO",AK40)))</formula>
    </cfRule>
  </conditionalFormatting>
  <conditionalFormatting sqref="AK39">
    <cfRule type="cellIs" priority="184" dxfId="3" operator="equal">
      <formula>"ALTO"</formula>
    </cfRule>
    <cfRule type="cellIs" priority="185" dxfId="2" operator="equal">
      <formula>"BAJO"</formula>
    </cfRule>
    <cfRule type="cellIs" priority="186" dxfId="1" operator="equal">
      <formula>"MEDIO"</formula>
    </cfRule>
  </conditionalFormatting>
  <conditionalFormatting sqref="AK39">
    <cfRule type="containsText" priority="183" dxfId="0" operator="containsText" stopIfTrue="1" text="MUY ALTO">
      <formula>NOT(ISERROR(SEARCH("MUY ALTO",AK39)))</formula>
    </cfRule>
  </conditionalFormatting>
  <conditionalFormatting sqref="AK34">
    <cfRule type="cellIs" priority="180" dxfId="3" operator="equal">
      <formula>"ALTO"</formula>
    </cfRule>
    <cfRule type="cellIs" priority="181" dxfId="2" operator="equal">
      <formula>"BAJO"</formula>
    </cfRule>
    <cfRule type="cellIs" priority="182" dxfId="1" operator="equal">
      <formula>"MEDIO"</formula>
    </cfRule>
  </conditionalFormatting>
  <conditionalFormatting sqref="AK34">
    <cfRule type="containsText" priority="179" dxfId="0" operator="containsText" stopIfTrue="1" text="MUY ALTO">
      <formula>NOT(ISERROR(SEARCH("MUY ALTO",AK34)))</formula>
    </cfRule>
  </conditionalFormatting>
  <conditionalFormatting sqref="AK33">
    <cfRule type="cellIs" priority="176" dxfId="3" operator="equal">
      <formula>"ALTO"</formula>
    </cfRule>
    <cfRule type="cellIs" priority="177" dxfId="2" operator="equal">
      <formula>"BAJO"</formula>
    </cfRule>
    <cfRule type="cellIs" priority="178" dxfId="1" operator="equal">
      <formula>"MEDIO"</formula>
    </cfRule>
  </conditionalFormatting>
  <conditionalFormatting sqref="AK33">
    <cfRule type="containsText" priority="175" dxfId="0" operator="containsText" stopIfTrue="1" text="MUY ALTO">
      <formula>NOT(ISERROR(SEARCH("MUY ALTO",AK33)))</formula>
    </cfRule>
  </conditionalFormatting>
  <conditionalFormatting sqref="AK36">
    <cfRule type="cellIs" priority="172" dxfId="3" operator="equal">
      <formula>"ALTO"</formula>
    </cfRule>
    <cfRule type="cellIs" priority="173" dxfId="2" operator="equal">
      <formula>"BAJO"</formula>
    </cfRule>
    <cfRule type="cellIs" priority="174" dxfId="1" operator="equal">
      <formula>"MEDIO"</formula>
    </cfRule>
  </conditionalFormatting>
  <conditionalFormatting sqref="AK36">
    <cfRule type="containsText" priority="171" dxfId="0" operator="containsText" stopIfTrue="1" text="MUY ALTO">
      <formula>NOT(ISERROR(SEARCH("MUY ALTO",AK36)))</formula>
    </cfRule>
  </conditionalFormatting>
  <conditionalFormatting sqref="AK31">
    <cfRule type="cellIs" priority="168" dxfId="3" operator="equal">
      <formula>"ALTO"</formula>
    </cfRule>
    <cfRule type="cellIs" priority="169" dxfId="2" operator="equal">
      <formula>"BAJO"</formula>
    </cfRule>
    <cfRule type="cellIs" priority="170" dxfId="1" operator="equal">
      <formula>"MEDIO"</formula>
    </cfRule>
  </conditionalFormatting>
  <conditionalFormatting sqref="AK31">
    <cfRule type="containsText" priority="167" dxfId="0" operator="containsText" stopIfTrue="1" text="MUY ALTO">
      <formula>NOT(ISERROR(SEARCH("MUY ALTO",AK31)))</formula>
    </cfRule>
  </conditionalFormatting>
  <conditionalFormatting sqref="AK30">
    <cfRule type="cellIs" priority="164" dxfId="3" operator="equal">
      <formula>"ALTO"</formula>
    </cfRule>
    <cfRule type="cellIs" priority="165" dxfId="2" operator="equal">
      <formula>"BAJO"</formula>
    </cfRule>
    <cfRule type="cellIs" priority="166" dxfId="1" operator="equal">
      <formula>"MEDIO"</formula>
    </cfRule>
  </conditionalFormatting>
  <conditionalFormatting sqref="AK30">
    <cfRule type="containsText" priority="163" dxfId="0" operator="containsText" stopIfTrue="1" text="MUY ALTO">
      <formula>NOT(ISERROR(SEARCH("MUY ALTO",AK30)))</formula>
    </cfRule>
  </conditionalFormatting>
  <conditionalFormatting sqref="AK27">
    <cfRule type="cellIs" priority="160" dxfId="3" operator="equal">
      <formula>"ALTO"</formula>
    </cfRule>
    <cfRule type="cellIs" priority="161" dxfId="2" operator="equal">
      <formula>"BAJO"</formula>
    </cfRule>
    <cfRule type="cellIs" priority="162" dxfId="1" operator="equal">
      <formula>"MEDIO"</formula>
    </cfRule>
  </conditionalFormatting>
  <conditionalFormatting sqref="AK27">
    <cfRule type="containsText" priority="159" dxfId="0" operator="containsText" stopIfTrue="1" text="MUY ALTO">
      <formula>NOT(ISERROR(SEARCH("MUY ALTO",AK27)))</formula>
    </cfRule>
  </conditionalFormatting>
  <conditionalFormatting sqref="AK25">
    <cfRule type="cellIs" priority="156" dxfId="3" operator="equal">
      <formula>"ALTO"</formula>
    </cfRule>
    <cfRule type="cellIs" priority="157" dxfId="2" operator="equal">
      <formula>"BAJO"</formula>
    </cfRule>
    <cfRule type="cellIs" priority="158" dxfId="1" operator="equal">
      <formula>"MEDIO"</formula>
    </cfRule>
  </conditionalFormatting>
  <conditionalFormatting sqref="AK25">
    <cfRule type="containsText" priority="155" dxfId="0" operator="containsText" stopIfTrue="1" text="MUY ALTO">
      <formula>NOT(ISERROR(SEARCH("MUY ALTO",AK25)))</formula>
    </cfRule>
  </conditionalFormatting>
  <conditionalFormatting sqref="AK22">
    <cfRule type="cellIs" priority="152" dxfId="3" operator="equal">
      <formula>"ALTO"</formula>
    </cfRule>
    <cfRule type="cellIs" priority="153" dxfId="2" operator="equal">
      <formula>"BAJO"</formula>
    </cfRule>
    <cfRule type="cellIs" priority="154" dxfId="1" operator="equal">
      <formula>"MEDIO"</formula>
    </cfRule>
  </conditionalFormatting>
  <conditionalFormatting sqref="AK22">
    <cfRule type="containsText" priority="151" dxfId="0" operator="containsText" stopIfTrue="1" text="MUY ALTO">
      <formula>NOT(ISERROR(SEARCH("MUY ALTO",AK22)))</formula>
    </cfRule>
  </conditionalFormatting>
  <conditionalFormatting sqref="AK19">
    <cfRule type="cellIs" priority="148" dxfId="3" operator="equal">
      <formula>"ALTO"</formula>
    </cfRule>
    <cfRule type="cellIs" priority="149" dxfId="2" operator="equal">
      <formula>"BAJO"</formula>
    </cfRule>
    <cfRule type="cellIs" priority="150" dxfId="1" operator="equal">
      <formula>"MEDIO"</formula>
    </cfRule>
  </conditionalFormatting>
  <conditionalFormatting sqref="AK19">
    <cfRule type="containsText" priority="147" dxfId="0" operator="containsText" stopIfTrue="1" text="MUY ALTO">
      <formula>NOT(ISERROR(SEARCH("MUY ALTO",AK19)))</formula>
    </cfRule>
  </conditionalFormatting>
  <conditionalFormatting sqref="AK18">
    <cfRule type="cellIs" priority="144" dxfId="3" operator="equal">
      <formula>"ALTO"</formula>
    </cfRule>
    <cfRule type="cellIs" priority="145" dxfId="2" operator="equal">
      <formula>"BAJO"</formula>
    </cfRule>
    <cfRule type="cellIs" priority="146" dxfId="1" operator="equal">
      <formula>"MEDIO"</formula>
    </cfRule>
  </conditionalFormatting>
  <conditionalFormatting sqref="AK18">
    <cfRule type="containsText" priority="143" dxfId="0" operator="containsText" stopIfTrue="1" text="MUY ALTO">
      <formula>NOT(ISERROR(SEARCH("MUY ALTO",AK18)))</formula>
    </cfRule>
  </conditionalFormatting>
  <conditionalFormatting sqref="AK16">
    <cfRule type="cellIs" priority="140" dxfId="3" operator="equal">
      <formula>"ALTO"</formula>
    </cfRule>
    <cfRule type="cellIs" priority="141" dxfId="2" operator="equal">
      <formula>"BAJO"</formula>
    </cfRule>
    <cfRule type="cellIs" priority="142" dxfId="1" operator="equal">
      <formula>"MEDIO"</formula>
    </cfRule>
  </conditionalFormatting>
  <conditionalFormatting sqref="AK16">
    <cfRule type="containsText" priority="139" dxfId="0" operator="containsText" stopIfTrue="1" text="MUY ALTO">
      <formula>NOT(ISERROR(SEARCH("MUY ALTO",AK16)))</formula>
    </cfRule>
  </conditionalFormatting>
  <conditionalFormatting sqref="AK13">
    <cfRule type="cellIs" priority="136" dxfId="3" operator="equal">
      <formula>"ALTO"</formula>
    </cfRule>
    <cfRule type="cellIs" priority="137" dxfId="2" operator="equal">
      <formula>"BAJO"</formula>
    </cfRule>
    <cfRule type="cellIs" priority="138" dxfId="1" operator="equal">
      <formula>"MEDIO"</formula>
    </cfRule>
  </conditionalFormatting>
  <conditionalFormatting sqref="AK13">
    <cfRule type="containsText" priority="135" dxfId="0" operator="containsText" stopIfTrue="1" text="MUY ALTO">
      <formula>NOT(ISERROR(SEARCH("MUY ALTO",AK13)))</formula>
    </cfRule>
  </conditionalFormatting>
  <conditionalFormatting sqref="AM91">
    <cfRule type="containsText" priority="114" dxfId="55" operator="containsText" stopIfTrue="1" text="RIESGO ACEPTABLE">
      <formula>NOT(ISERROR(SEARCH("RIESGO ACEPTABLE",AM91)))</formula>
    </cfRule>
  </conditionalFormatting>
  <conditionalFormatting sqref="AM91">
    <cfRule type="containsText" priority="113" dxfId="54" operator="containsText" stopIfTrue="1" text="RIESGO NO ACEPTABLE">
      <formula>NOT(ISERROR(SEARCH("RIESGO NO ACEPTABLE",AM91)))</formula>
    </cfRule>
  </conditionalFormatting>
  <conditionalFormatting sqref="AM91">
    <cfRule type="containsText" priority="111" dxfId="107" operator="containsText" stopIfTrue="1" text="RIESGO MEJORABLE">
      <formula>NOT(ISERROR(SEARCH("RIESGO MEJORABLE",AM91)))</formula>
    </cfRule>
    <cfRule type="containsText" priority="112" dxfId="106" operator="containsText" stopIfTrue="1" text="RIESGO NO ACEPTABLE O ACEPTABLE CON CONTROL">
      <formula>NOT(ISERROR(SEARCH("RIESGO NO ACEPTABLE O ACEPTABLE CON CONTROL",AM91)))</formula>
    </cfRule>
  </conditionalFormatting>
  <conditionalFormatting sqref="AN74:AN76 Z74:Z76 AN79">
    <cfRule type="containsText" priority="110" dxfId="55" operator="containsText" stopIfTrue="1" text="RIESGO ACEPTABLE">
      <formula>NOT(ISERROR(SEARCH("RIESGO ACEPTABLE",Z74)))</formula>
    </cfRule>
  </conditionalFormatting>
  <conditionalFormatting sqref="AN74:AN76 Z74:Z76 AN79">
    <cfRule type="containsText" priority="109" dxfId="54" operator="containsText" stopIfTrue="1" text="RIESGO NO ACEPTABLE">
      <formula>NOT(ISERROR(SEARCH("RIESGO NO ACEPTABLE",Z74)))</formula>
    </cfRule>
  </conditionalFormatting>
  <conditionalFormatting sqref="AQ74">
    <cfRule type="cellIs" priority="107" dxfId="53" operator="equal" stopIfTrue="1">
      <formula>"No Aceptable"</formula>
    </cfRule>
    <cfRule type="cellIs" priority="108" dxfId="52" operator="equal" stopIfTrue="1">
      <formula>"Aceptable"</formula>
    </cfRule>
  </conditionalFormatting>
  <conditionalFormatting sqref="AQ75">
    <cfRule type="cellIs" priority="105" dxfId="53" operator="equal" stopIfTrue="1">
      <formula>"No Aceptable"</formula>
    </cfRule>
    <cfRule type="cellIs" priority="106" dxfId="52" operator="equal" stopIfTrue="1">
      <formula>"Aceptable"</formula>
    </cfRule>
  </conditionalFormatting>
  <conditionalFormatting sqref="AQ76">
    <cfRule type="cellIs" priority="103" dxfId="53" operator="equal" stopIfTrue="1">
      <formula>"No Aceptable"</formula>
    </cfRule>
    <cfRule type="cellIs" priority="104" dxfId="52" operator="equal" stopIfTrue="1">
      <formula>"Aceptable"</formula>
    </cfRule>
  </conditionalFormatting>
  <conditionalFormatting sqref="AN77">
    <cfRule type="containsText" priority="102" dxfId="55" operator="containsText" stopIfTrue="1" text="RIESGO ACEPTABLE">
      <formula>NOT(ISERROR(SEARCH("RIESGO ACEPTABLE",AN77)))</formula>
    </cfRule>
  </conditionalFormatting>
  <conditionalFormatting sqref="AN77">
    <cfRule type="containsText" priority="101" dxfId="54" operator="containsText" stopIfTrue="1" text="RIESGO NO ACEPTABLE">
      <formula>NOT(ISERROR(SEARCH("RIESGO NO ACEPTABLE",AN77)))</formula>
    </cfRule>
  </conditionalFormatting>
  <conditionalFormatting sqref="AQ77">
    <cfRule type="cellIs" priority="99" dxfId="53" operator="equal" stopIfTrue="1">
      <formula>"No Aceptable"</formula>
    </cfRule>
    <cfRule type="cellIs" priority="100" dxfId="52" operator="equal" stopIfTrue="1">
      <formula>"Aceptable"</formula>
    </cfRule>
  </conditionalFormatting>
  <conditionalFormatting sqref="Z77">
    <cfRule type="containsText" priority="98" dxfId="55" operator="containsText" stopIfTrue="1" text="RIESGO ACEPTABLE">
      <formula>NOT(ISERROR(SEARCH("RIESGO ACEPTABLE",Z77)))</formula>
    </cfRule>
  </conditionalFormatting>
  <conditionalFormatting sqref="Z77">
    <cfRule type="containsText" priority="97" dxfId="54" operator="containsText" stopIfTrue="1" text="RIESGO NO ACEPTABLE">
      <formula>NOT(ISERROR(SEARCH("RIESGO NO ACEPTABLE",Z77)))</formula>
    </cfRule>
  </conditionalFormatting>
  <conditionalFormatting sqref="V78">
    <cfRule type="containsText" priority="96" dxfId="55" operator="containsText" stopIfTrue="1" text="RIESGO ACEPTABLE">
      <formula>NOT(ISERROR(SEARCH("RIESGO ACEPTABLE",V78)))</formula>
    </cfRule>
  </conditionalFormatting>
  <conditionalFormatting sqref="V78">
    <cfRule type="containsText" priority="95" dxfId="54" operator="containsText" stopIfTrue="1" text="RIESGO NO ACEPTABLE">
      <formula>NOT(ISERROR(SEARCH("RIESGO NO ACEPTABLE",V78)))</formula>
    </cfRule>
  </conditionalFormatting>
  <conditionalFormatting sqref="AN78">
    <cfRule type="containsText" priority="94" dxfId="55" operator="containsText" stopIfTrue="1" text="RIESGO ACEPTABLE">
      <formula>NOT(ISERROR(SEARCH("RIESGO ACEPTABLE",AN78)))</formula>
    </cfRule>
  </conditionalFormatting>
  <conditionalFormatting sqref="AN78">
    <cfRule type="containsText" priority="93" dxfId="54" operator="containsText" stopIfTrue="1" text="RIESGO NO ACEPTABLE">
      <formula>NOT(ISERROR(SEARCH("RIESGO NO ACEPTABLE",AN78)))</formula>
    </cfRule>
  </conditionalFormatting>
  <conditionalFormatting sqref="Z78">
    <cfRule type="containsText" priority="92" dxfId="55" operator="containsText" stopIfTrue="1" text="RIESGO ACEPTABLE">
      <formula>NOT(ISERROR(SEARCH("RIESGO ACEPTABLE",Z78)))</formula>
    </cfRule>
  </conditionalFormatting>
  <conditionalFormatting sqref="Z78">
    <cfRule type="containsText" priority="91" dxfId="54" operator="containsText" stopIfTrue="1" text="RIESGO NO ACEPTABLE">
      <formula>NOT(ISERROR(SEARCH("RIESGO NO ACEPTABLE",Z78)))</formula>
    </cfRule>
  </conditionalFormatting>
  <conditionalFormatting sqref="AQ79">
    <cfRule type="cellIs" priority="89" dxfId="53" operator="equal" stopIfTrue="1">
      <formula>"No Aceptable"</formula>
    </cfRule>
    <cfRule type="cellIs" priority="90" dxfId="52" operator="equal" stopIfTrue="1">
      <formula>"Aceptable"</formula>
    </cfRule>
  </conditionalFormatting>
  <conditionalFormatting sqref="AN80">
    <cfRule type="containsText" priority="88" dxfId="55" operator="containsText" stopIfTrue="1" text="RIESGO ACEPTABLE">
      <formula>NOT(ISERROR(SEARCH("RIESGO ACEPTABLE",AN80)))</formula>
    </cfRule>
  </conditionalFormatting>
  <conditionalFormatting sqref="AN80">
    <cfRule type="containsText" priority="87" dxfId="54" operator="containsText" stopIfTrue="1" text="RIESGO NO ACEPTABLE">
      <formula>NOT(ISERROR(SEARCH("RIESGO NO ACEPTABLE",AN80)))</formula>
    </cfRule>
  </conditionalFormatting>
  <conditionalFormatting sqref="Z80">
    <cfRule type="containsText" priority="86" dxfId="55" operator="containsText" stopIfTrue="1" text="RIESGO ACEPTABLE">
      <formula>NOT(ISERROR(SEARCH("RIESGO ACEPTABLE",Z80)))</formula>
    </cfRule>
  </conditionalFormatting>
  <conditionalFormatting sqref="Z80">
    <cfRule type="containsText" priority="85" dxfId="54" operator="containsText" stopIfTrue="1" text="RIESGO NO ACEPTABLE">
      <formula>NOT(ISERROR(SEARCH("RIESGO NO ACEPTABLE",Z80)))</formula>
    </cfRule>
  </conditionalFormatting>
  <conditionalFormatting sqref="AN81 Z81">
    <cfRule type="containsText" priority="84" dxfId="55" operator="containsText" stopIfTrue="1" text="RIESGO ACEPTABLE">
      <formula>NOT(ISERROR(SEARCH("RIESGO ACEPTABLE",Z81)))</formula>
    </cfRule>
  </conditionalFormatting>
  <conditionalFormatting sqref="AN81 Z81">
    <cfRule type="containsText" priority="83" dxfId="54" operator="containsText" stopIfTrue="1" text="RIESGO NO ACEPTABLE">
      <formula>NOT(ISERROR(SEARCH("RIESGO NO ACEPTABLE",Z81)))</formula>
    </cfRule>
  </conditionalFormatting>
  <conditionalFormatting sqref="Z79">
    <cfRule type="containsText" priority="82" dxfId="55" operator="containsText" stopIfTrue="1" text="RIESGO ACEPTABLE">
      <formula>NOT(ISERROR(SEARCH("RIESGO ACEPTABLE",Z79)))</formula>
    </cfRule>
  </conditionalFormatting>
  <conditionalFormatting sqref="Z79">
    <cfRule type="containsText" priority="81" dxfId="54" operator="containsText" stopIfTrue="1" text="RIESGO NO ACEPTABLE">
      <formula>NOT(ISERROR(SEARCH("RIESGO NO ACEPTABLE",Z79)))</formula>
    </cfRule>
  </conditionalFormatting>
  <conditionalFormatting sqref="Z84:Z85 AN84:AN85">
    <cfRule type="containsText" priority="80" dxfId="55" operator="containsText" stopIfTrue="1" text="RIESGO ACEPTABLE">
      <formula>NOT(ISERROR(SEARCH("RIESGO ACEPTABLE",Z84)))</formula>
    </cfRule>
  </conditionalFormatting>
  <conditionalFormatting sqref="Z84:Z85 AN84:AN85">
    <cfRule type="containsText" priority="79" dxfId="54" operator="containsText" stopIfTrue="1" text="RIESGO NO ACEPTABLE">
      <formula>NOT(ISERROR(SEARCH("RIESGO NO ACEPTABLE",Z84)))</formula>
    </cfRule>
  </conditionalFormatting>
  <conditionalFormatting sqref="AN82 Z82">
    <cfRule type="containsText" priority="78" dxfId="55" operator="containsText" stopIfTrue="1" text="RIESGO ACEPTABLE">
      <formula>NOT(ISERROR(SEARCH("RIESGO ACEPTABLE",Z82)))</formula>
    </cfRule>
  </conditionalFormatting>
  <conditionalFormatting sqref="AN82 Z82">
    <cfRule type="containsText" priority="77" dxfId="54" operator="containsText" stopIfTrue="1" text="RIESGO NO ACEPTABLE">
      <formula>NOT(ISERROR(SEARCH("RIESGO NO ACEPTABLE",Z82)))</formula>
    </cfRule>
  </conditionalFormatting>
  <conditionalFormatting sqref="AQ82">
    <cfRule type="cellIs" priority="75" dxfId="53" operator="equal" stopIfTrue="1">
      <formula>"No Aceptable"</formula>
    </cfRule>
    <cfRule type="cellIs" priority="76" dxfId="52" operator="equal" stopIfTrue="1">
      <formula>"Aceptable"</formula>
    </cfRule>
  </conditionalFormatting>
  <conditionalFormatting sqref="V83">
    <cfRule type="containsText" priority="74" dxfId="55" operator="containsText" stopIfTrue="1" text="RIESGO ACEPTABLE">
      <formula>NOT(ISERROR(SEARCH("RIESGO ACEPTABLE",V83)))</formula>
    </cfRule>
  </conditionalFormatting>
  <conditionalFormatting sqref="V83">
    <cfRule type="containsText" priority="73" dxfId="54" operator="containsText" stopIfTrue="1" text="RIESGO NO ACEPTABLE">
      <formula>NOT(ISERROR(SEARCH("RIESGO NO ACEPTABLE",V83)))</formula>
    </cfRule>
  </conditionalFormatting>
  <conditionalFormatting sqref="AN83">
    <cfRule type="containsText" priority="72" dxfId="55" operator="containsText" stopIfTrue="1" text="RIESGO ACEPTABLE">
      <formula>NOT(ISERROR(SEARCH("RIESGO ACEPTABLE",AN83)))</formula>
    </cfRule>
  </conditionalFormatting>
  <conditionalFormatting sqref="AN83">
    <cfRule type="containsText" priority="71" dxfId="54" operator="containsText" stopIfTrue="1" text="RIESGO NO ACEPTABLE">
      <formula>NOT(ISERROR(SEARCH("RIESGO NO ACEPTABLE",AN83)))</formula>
    </cfRule>
  </conditionalFormatting>
  <conditionalFormatting sqref="Z83">
    <cfRule type="containsText" priority="70" dxfId="55" operator="containsText" stopIfTrue="1" text="RIESGO ACEPTABLE">
      <formula>NOT(ISERROR(SEARCH("RIESGO ACEPTABLE",Z83)))</formula>
    </cfRule>
  </conditionalFormatting>
  <conditionalFormatting sqref="Z83">
    <cfRule type="containsText" priority="69" dxfId="54" operator="containsText" stopIfTrue="1" text="RIESGO NO ACEPTABLE">
      <formula>NOT(ISERROR(SEARCH("RIESGO NO ACEPTABLE",Z83)))</formula>
    </cfRule>
  </conditionalFormatting>
  <conditionalFormatting sqref="AQ84">
    <cfRule type="cellIs" priority="67" dxfId="53" operator="equal" stopIfTrue="1">
      <formula>"No Aceptable"</formula>
    </cfRule>
    <cfRule type="cellIs" priority="68" dxfId="52" operator="equal" stopIfTrue="1">
      <formula>"Aceptable"</formula>
    </cfRule>
  </conditionalFormatting>
  <conditionalFormatting sqref="AN86">
    <cfRule type="containsText" priority="66" dxfId="55" operator="containsText" stopIfTrue="1" text="RIESGO ACEPTABLE">
      <formula>NOT(ISERROR(SEARCH("RIESGO ACEPTABLE",AN86)))</formula>
    </cfRule>
  </conditionalFormatting>
  <conditionalFormatting sqref="AN86">
    <cfRule type="containsText" priority="65" dxfId="54" operator="containsText" stopIfTrue="1" text="RIESGO NO ACEPTABLE">
      <formula>NOT(ISERROR(SEARCH("RIESGO NO ACEPTABLE",AN86)))</formula>
    </cfRule>
  </conditionalFormatting>
  <conditionalFormatting sqref="AQ86">
    <cfRule type="cellIs" priority="63" dxfId="53" operator="equal" stopIfTrue="1">
      <formula>"No Aceptable"</formula>
    </cfRule>
    <cfRule type="cellIs" priority="64" dxfId="52" operator="equal" stopIfTrue="1">
      <formula>"Aceptable"</formula>
    </cfRule>
  </conditionalFormatting>
  <conditionalFormatting sqref="Z86">
    <cfRule type="containsText" priority="62" dxfId="55" operator="containsText" stopIfTrue="1" text="RIESGO ACEPTABLE">
      <formula>NOT(ISERROR(SEARCH("RIESGO ACEPTABLE",Z86)))</formula>
    </cfRule>
  </conditionalFormatting>
  <conditionalFormatting sqref="Z86">
    <cfRule type="containsText" priority="61" dxfId="54" operator="containsText" stopIfTrue="1" text="RIESGO NO ACEPTABLE">
      <formula>NOT(ISERROR(SEARCH("RIESGO NO ACEPTABLE",Z86)))</formula>
    </cfRule>
  </conditionalFormatting>
  <conditionalFormatting sqref="Z87:Z91 AN87:AN88">
    <cfRule type="containsText" priority="60" dxfId="55" operator="containsText" stopIfTrue="1" text="RIESGO ACEPTABLE">
      <formula>NOT(ISERROR(SEARCH("RIESGO ACEPTABLE",Z87)))</formula>
    </cfRule>
  </conditionalFormatting>
  <conditionalFormatting sqref="Z87:Z91 AN87:AN88">
    <cfRule type="containsText" priority="59" dxfId="54" operator="containsText" stopIfTrue="1" text="RIESGO NO ACEPTABLE">
      <formula>NOT(ISERROR(SEARCH("RIESGO NO ACEPTABLE",Z87)))</formula>
    </cfRule>
  </conditionalFormatting>
  <conditionalFormatting sqref="AU88">
    <cfRule type="cellIs" priority="53" dxfId="53" operator="equal" stopIfTrue="1">
      <formula>"No Aceptable"</formula>
    </cfRule>
    <cfRule type="cellIs" priority="54" dxfId="52" operator="equal" stopIfTrue="1">
      <formula>"Aceptable"</formula>
    </cfRule>
  </conditionalFormatting>
  <conditionalFormatting sqref="W67">
    <cfRule type="cellIs" priority="50" dxfId="3" operator="equal">
      <formula>"ALTO"</formula>
    </cfRule>
    <cfRule type="cellIs" priority="51" dxfId="2" operator="equal">
      <formula>"BAJO"</formula>
    </cfRule>
    <cfRule type="cellIs" priority="52" dxfId="1" operator="equal">
      <formula>"MEDIO"</formula>
    </cfRule>
  </conditionalFormatting>
  <conditionalFormatting sqref="W67">
    <cfRule type="containsText" priority="49" dxfId="0" operator="containsText" stopIfTrue="1" text="MUY ALTO">
      <formula>NOT(ISERROR(SEARCH("MUY ALTO",W67)))</formula>
    </cfRule>
  </conditionalFormatting>
  <conditionalFormatting sqref="W68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W68">
    <cfRule type="containsText" priority="45" dxfId="0" operator="containsText" stopIfTrue="1" text="MUY ALTO">
      <formula>NOT(ISERROR(SEARCH("MUY ALTO",W68)))</formula>
    </cfRule>
  </conditionalFormatting>
  <conditionalFormatting sqref="W69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W69">
    <cfRule type="containsText" priority="41" dxfId="0" operator="containsText" stopIfTrue="1" text="MUY ALTO">
      <formula>NOT(ISERROR(SEARCH("MUY ALTO",W69)))</formula>
    </cfRule>
  </conditionalFormatting>
  <conditionalFormatting sqref="W70">
    <cfRule type="cellIs" priority="38" dxfId="3" operator="equal">
      <formula>"ALTO"</formula>
    </cfRule>
    <cfRule type="cellIs" priority="39" dxfId="2" operator="equal">
      <formula>"BAJO"</formula>
    </cfRule>
    <cfRule type="cellIs" priority="40" dxfId="1" operator="equal">
      <formula>"MEDIO"</formula>
    </cfRule>
  </conditionalFormatting>
  <conditionalFormatting sqref="W70">
    <cfRule type="containsText" priority="37" dxfId="0" operator="containsText" stopIfTrue="1" text="MUY ALTO">
      <formula>NOT(ISERROR(SEARCH("MUY ALTO",W70)))</formula>
    </cfRule>
  </conditionalFormatting>
  <conditionalFormatting sqref="W71">
    <cfRule type="cellIs" priority="34" dxfId="3" operator="equal">
      <formula>"ALTO"</formula>
    </cfRule>
    <cfRule type="cellIs" priority="35" dxfId="2" operator="equal">
      <formula>"BAJO"</formula>
    </cfRule>
    <cfRule type="cellIs" priority="36" dxfId="1" operator="equal">
      <formula>"MEDIO"</formula>
    </cfRule>
  </conditionalFormatting>
  <conditionalFormatting sqref="W71">
    <cfRule type="containsText" priority="33" dxfId="0" operator="containsText" stopIfTrue="1" text="MUY ALTO">
      <formula>NOT(ISERROR(SEARCH("MUY ALTO",W71)))</formula>
    </cfRule>
  </conditionalFormatting>
  <conditionalFormatting sqref="W72">
    <cfRule type="cellIs" priority="30" dxfId="3" operator="equal">
      <formula>"ALTO"</formula>
    </cfRule>
    <cfRule type="cellIs" priority="31" dxfId="2" operator="equal">
      <formula>"BAJO"</formula>
    </cfRule>
    <cfRule type="cellIs" priority="32" dxfId="1" operator="equal">
      <formula>"MEDIO"</formula>
    </cfRule>
  </conditionalFormatting>
  <conditionalFormatting sqref="W72">
    <cfRule type="containsText" priority="29" dxfId="0" operator="containsText" stopIfTrue="1" text="MUY ALTO">
      <formula>NOT(ISERROR(SEARCH("MUY ALTO",W72)))</formula>
    </cfRule>
  </conditionalFormatting>
  <conditionalFormatting sqref="W80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W80">
    <cfRule type="containsText" priority="25" dxfId="0" operator="containsText" stopIfTrue="1" text="MUY ALTO">
      <formula>NOT(ISERROR(SEARCH("MUY ALTO",W80)))</formula>
    </cfRule>
  </conditionalFormatting>
  <conditionalFormatting sqref="W81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W81">
    <cfRule type="containsText" priority="21" dxfId="0" operator="containsText" stopIfTrue="1" text="MUY ALTO">
      <formula>NOT(ISERROR(SEARCH("MUY ALTO",W81)))</formula>
    </cfRule>
  </conditionalFormatting>
  <conditionalFormatting sqref="W79">
    <cfRule type="cellIs" priority="18" dxfId="3" operator="equal">
      <formula>"ALTO"</formula>
    </cfRule>
    <cfRule type="cellIs" priority="19" dxfId="2" operator="equal">
      <formula>"BAJO"</formula>
    </cfRule>
    <cfRule type="cellIs" priority="20" dxfId="1" operator="equal">
      <formula>"MEDIO"</formula>
    </cfRule>
  </conditionalFormatting>
  <conditionalFormatting sqref="W79">
    <cfRule type="containsText" priority="17" dxfId="0" operator="containsText" stopIfTrue="1" text="MUY ALTO">
      <formula>NOT(ISERROR(SEARCH("MUY ALTO",W79)))</formula>
    </cfRule>
  </conditionalFormatting>
  <conditionalFormatting sqref="W73">
    <cfRule type="cellIs" priority="14" dxfId="3" operator="equal">
      <formula>"ALTO"</formula>
    </cfRule>
    <cfRule type="cellIs" priority="15" dxfId="2" operator="equal">
      <formula>"BAJO"</formula>
    </cfRule>
    <cfRule type="cellIs" priority="16" dxfId="1" operator="equal">
      <formula>"MEDIO"</formula>
    </cfRule>
  </conditionalFormatting>
  <conditionalFormatting sqref="W73">
    <cfRule type="containsText" priority="13" dxfId="0" operator="containsText" stopIfTrue="1" text="MUY ALTO">
      <formula>NOT(ISERROR(SEARCH("MUY ALTO",W73)))</formula>
    </cfRule>
  </conditionalFormatting>
  <conditionalFormatting sqref="W74">
    <cfRule type="cellIs" priority="10" dxfId="3" operator="equal">
      <formula>"ALTO"</formula>
    </cfRule>
    <cfRule type="cellIs" priority="11" dxfId="2" operator="equal">
      <formula>"BAJO"</formula>
    </cfRule>
    <cfRule type="cellIs" priority="12" dxfId="1" operator="equal">
      <formula>"MEDIO"</formula>
    </cfRule>
  </conditionalFormatting>
  <conditionalFormatting sqref="W74">
    <cfRule type="containsText" priority="9" dxfId="0" operator="containsText" stopIfTrue="1" text="MUY ALTO">
      <formula>NOT(ISERROR(SEARCH("MUY ALTO",W74)))</formula>
    </cfRule>
  </conditionalFormatting>
  <conditionalFormatting sqref="W75:W78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75:W78">
    <cfRule type="containsText" priority="5" dxfId="0" operator="containsText" stopIfTrue="1" text="MUY ALTO">
      <formula>NOT(ISERROR(SEARCH("MUY ALTO",W75)))</formula>
    </cfRule>
  </conditionalFormatting>
  <conditionalFormatting sqref="W82:W88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W82:W88">
    <cfRule type="containsText" priority="1" dxfId="0" operator="containsText" stopIfTrue="1" text="MUY ALTO">
      <formula>NOT(ISERROR(SEARCH("MUY ALTO",W82)))</formula>
    </cfRule>
  </conditionalFormatting>
  <dataValidations count="9">
    <dataValidation type="list" allowBlank="1" showInputMessage="1" showErrorMessage="1" sqref="T88:T91 U13:U88 AI13:AI91">
      <formula1>"1, 2, 3, 4"</formula1>
    </dataValidation>
    <dataValidation type="list" allowBlank="1" showInputMessage="1" showErrorMessage="1" sqref="AL13:AL91 X13:X91">
      <formula1>"10, 25, 60, 100"</formula1>
    </dataValidation>
    <dataValidation type="list" allowBlank="1" showInputMessage="1" showErrorMessage="1" sqref="S89:S91 T13:T87 AH13:AH91 AG89:AG91">
      <formula1>"1, 2, 6, 10"</formula1>
    </dataValidation>
    <dataValidation type="list" allowBlank="1" showInputMessage="1" showErrorMessage="1" sqref="P76 O89:R91">
      <formula1>#REF!</formula1>
    </dataValidation>
    <dataValidation type="list" allowBlank="1" showInputMessage="1" showErrorMessage="1" sqref="F13:F88 E89:E91">
      <formula1>"Rutinaria, No Rutinaria"</formula1>
    </dataValidation>
    <dataValidation type="list" allowBlank="1" showInputMessage="1" showErrorMessage="1" sqref="BA88:BA91 BB13:BB88">
      <formula1>"Sí,En Proceso,No"</formula1>
    </dataValidation>
    <dataValidation type="list" allowBlank="1" showInputMessage="1" showErrorMessage="1" sqref="O13:O87 K89:K91 L13:L88">
      <formula1>$BN$4:$BN$14</formula1>
    </dataValidation>
    <dataValidation type="list" allowBlank="1" showInputMessage="1" showErrorMessage="1" sqref="M13:M15 L89:L91 O88 M65 M58:M60 M49:M51 M56 M47 M40:M42 M31:M33 M38 M29 M22:M24 M20">
      <formula1>$BO$4:$BO$85</formula1>
    </dataValidation>
    <dataValidation type="list" allowBlank="1" showInputMessage="1" showErrorMessage="1" sqref="M16:M18 N88 M82:M88 M81:N81 M73:M80 M72:N72 M66:M71 M63:N63 M61:M62 M57 M54:N54 M52:M53 M48 M45:N45 M43:M44 M39 M36:N36 M34:M35 M30 M27:N27 M25:M26 M19:N19">
      <formula1>$BO$4:$BO$86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view="pageBreakPreview" zoomScale="60" zoomScaleNormal="70" zoomScalePageLayoutView="0" workbookViewId="0" topLeftCell="A163">
      <selection activeCell="D3" sqref="D3:AM4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25.5" customHeight="1">
      <c r="A1" s="186"/>
      <c r="B1" s="186"/>
      <c r="C1" s="186"/>
      <c r="D1" s="193" t="s">
        <v>184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55" t="s">
        <v>164</v>
      </c>
      <c r="AO1" s="45" t="s">
        <v>187</v>
      </c>
      <c r="AP1" s="48"/>
    </row>
    <row r="2" spans="1:42" ht="25.5" customHeight="1">
      <c r="A2" s="186"/>
      <c r="B2" s="186"/>
      <c r="C2" s="186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55" t="s">
        <v>166</v>
      </c>
      <c r="AO2" s="46" t="s">
        <v>185</v>
      </c>
      <c r="AP2" s="48"/>
    </row>
    <row r="3" spans="1:42" ht="25.5" customHeight="1">
      <c r="A3" s="186"/>
      <c r="B3" s="186"/>
      <c r="C3" s="186"/>
      <c r="D3" s="231" t="s">
        <v>188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3"/>
      <c r="AN3" s="55" t="s">
        <v>167</v>
      </c>
      <c r="AO3" s="56" t="s">
        <v>186</v>
      </c>
      <c r="AP3" s="48"/>
    </row>
    <row r="4" spans="1:42" s="50" customFormat="1" ht="25.5" customHeight="1">
      <c r="A4" s="186"/>
      <c r="B4" s="186"/>
      <c r="C4" s="186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6"/>
      <c r="AN4" s="55" t="s">
        <v>168</v>
      </c>
      <c r="AO4" s="47">
        <v>45231</v>
      </c>
      <c r="AP4" s="49"/>
    </row>
    <row r="6" spans="1:41" ht="33" customHeight="1">
      <c r="A6" s="8"/>
      <c r="B6" s="207" t="s">
        <v>98</v>
      </c>
      <c r="C6" s="207"/>
      <c r="D6" s="207"/>
      <c r="E6" s="207"/>
      <c r="F6" s="207"/>
      <c r="G6" s="207"/>
      <c r="H6" s="207"/>
      <c r="I6" s="207"/>
      <c r="J6" s="207"/>
      <c r="K6" s="207" t="s">
        <v>99</v>
      </c>
      <c r="L6" s="207"/>
      <c r="M6" s="207"/>
      <c r="N6" s="207"/>
      <c r="O6" s="207" t="s">
        <v>100</v>
      </c>
      <c r="P6" s="207"/>
      <c r="Q6" s="207"/>
      <c r="R6" s="207"/>
      <c r="S6" s="207" t="s">
        <v>101</v>
      </c>
      <c r="T6" s="207"/>
      <c r="U6" s="207"/>
      <c r="V6" s="207"/>
      <c r="W6" s="207"/>
      <c r="X6" s="207"/>
      <c r="Y6" s="207"/>
      <c r="Z6" s="207"/>
      <c r="AA6" s="207"/>
      <c r="AB6" s="207" t="s">
        <v>99</v>
      </c>
      <c r="AC6" s="207"/>
      <c r="AD6" s="207"/>
      <c r="AE6" s="207"/>
      <c r="AF6" s="207" t="s">
        <v>100</v>
      </c>
      <c r="AG6" s="207"/>
      <c r="AH6" s="207"/>
      <c r="AI6" s="207"/>
      <c r="AJ6" s="207" t="s">
        <v>102</v>
      </c>
      <c r="AK6" s="207"/>
      <c r="AL6" s="207"/>
      <c r="AM6" s="207"/>
      <c r="AN6" s="207"/>
      <c r="AO6" s="207"/>
    </row>
    <row r="7" spans="1:42" ht="21" customHeight="1">
      <c r="A7" s="8"/>
      <c r="B7" s="208" t="s">
        <v>103</v>
      </c>
      <c r="C7" s="208"/>
      <c r="D7" s="208"/>
      <c r="E7" s="208"/>
      <c r="F7" s="208"/>
      <c r="G7" s="208"/>
      <c r="H7" s="208"/>
      <c r="I7" s="208"/>
      <c r="J7" s="208"/>
      <c r="K7" s="208">
        <f>COUNTIF(MATRIZ!Z13:Z62,"Riesgo Aceptable")</f>
        <v>5</v>
      </c>
      <c r="L7" s="208"/>
      <c r="M7" s="208"/>
      <c r="N7" s="208"/>
      <c r="O7" s="209">
        <f>+K7/$K$11</f>
        <v>0.1</v>
      </c>
      <c r="P7" s="209"/>
      <c r="Q7" s="209"/>
      <c r="R7" s="209"/>
      <c r="S7" s="208" t="s">
        <v>103</v>
      </c>
      <c r="T7" s="208"/>
      <c r="U7" s="208"/>
      <c r="V7" s="208"/>
      <c r="W7" s="208"/>
      <c r="X7" s="208"/>
      <c r="Y7" s="208"/>
      <c r="Z7" s="208"/>
      <c r="AA7" s="208"/>
      <c r="AB7" s="208">
        <f>COUNTIF(MATRIZ!AN13:AN62,"Riesgo Aceptable")</f>
        <v>10</v>
      </c>
      <c r="AC7" s="208"/>
      <c r="AD7" s="208"/>
      <c r="AE7" s="208"/>
      <c r="AF7" s="209">
        <f>+AB7/$AB$11</f>
        <v>0.2</v>
      </c>
      <c r="AG7" s="209"/>
      <c r="AH7" s="209"/>
      <c r="AI7" s="209"/>
      <c r="AJ7" s="209">
        <f>+AP7*-1</f>
        <v>1</v>
      </c>
      <c r="AK7" s="209"/>
      <c r="AL7" s="209"/>
      <c r="AM7" s="209"/>
      <c r="AN7" s="209"/>
      <c r="AO7" s="209"/>
      <c r="AP7" s="3">
        <f>1-(AB7/K7)</f>
        <v>-1</v>
      </c>
    </row>
    <row r="8" spans="1:42" ht="21" customHeight="1">
      <c r="A8" s="8"/>
      <c r="B8" s="208" t="s">
        <v>104</v>
      </c>
      <c r="C8" s="208"/>
      <c r="D8" s="208"/>
      <c r="E8" s="208"/>
      <c r="F8" s="208"/>
      <c r="G8" s="208"/>
      <c r="H8" s="208"/>
      <c r="I8" s="208"/>
      <c r="J8" s="208"/>
      <c r="K8" s="208">
        <f>COUNTIF(MATRIZ!$Z$13:$Z$62,"Riesgo Mejorable")</f>
        <v>17</v>
      </c>
      <c r="L8" s="208"/>
      <c r="M8" s="208"/>
      <c r="N8" s="208"/>
      <c r="O8" s="209">
        <f>+K8/$K$11</f>
        <v>0.34</v>
      </c>
      <c r="P8" s="209"/>
      <c r="Q8" s="209"/>
      <c r="R8" s="209"/>
      <c r="S8" s="208" t="s">
        <v>104</v>
      </c>
      <c r="T8" s="208"/>
      <c r="U8" s="208"/>
      <c r="V8" s="208"/>
      <c r="W8" s="208"/>
      <c r="X8" s="208"/>
      <c r="Y8" s="208"/>
      <c r="Z8" s="208"/>
      <c r="AA8" s="208"/>
      <c r="AB8" s="208">
        <f>COUNTIF(MATRIZ!$AN$13:$AN$62,"Riesgo Mejorable")</f>
        <v>35</v>
      </c>
      <c r="AC8" s="208"/>
      <c r="AD8" s="208"/>
      <c r="AE8" s="208"/>
      <c r="AF8" s="209">
        <f>+AB8/$AB$11</f>
        <v>0.7</v>
      </c>
      <c r="AG8" s="209"/>
      <c r="AH8" s="209"/>
      <c r="AI8" s="209"/>
      <c r="AJ8" s="209">
        <f>+AP8*-1</f>
        <v>1.0588235294117645</v>
      </c>
      <c r="AK8" s="209"/>
      <c r="AL8" s="209"/>
      <c r="AM8" s="209"/>
      <c r="AN8" s="209"/>
      <c r="AO8" s="209"/>
      <c r="AP8" s="3">
        <f>1-(AB8/K8)</f>
        <v>-1.0588235294117645</v>
      </c>
    </row>
    <row r="9" spans="1:42" ht="21" customHeight="1">
      <c r="A9" s="8"/>
      <c r="B9" s="208" t="s">
        <v>105</v>
      </c>
      <c r="C9" s="208"/>
      <c r="D9" s="208"/>
      <c r="E9" s="208"/>
      <c r="F9" s="208"/>
      <c r="G9" s="208"/>
      <c r="H9" s="208"/>
      <c r="I9" s="208"/>
      <c r="J9" s="208"/>
      <c r="K9" s="208">
        <f>COUNTIF(MATRIZ!$Z$13:$Z$62,"Riesgo No Aceptable o Aceptable con Control Especifico")</f>
        <v>28</v>
      </c>
      <c r="L9" s="208"/>
      <c r="M9" s="208"/>
      <c r="N9" s="208"/>
      <c r="O9" s="209">
        <f>+K9/$K$11</f>
        <v>0.56</v>
      </c>
      <c r="P9" s="209"/>
      <c r="Q9" s="209"/>
      <c r="R9" s="209"/>
      <c r="S9" s="208" t="s">
        <v>105</v>
      </c>
      <c r="T9" s="208"/>
      <c r="U9" s="208"/>
      <c r="V9" s="208"/>
      <c r="W9" s="208"/>
      <c r="X9" s="208"/>
      <c r="Y9" s="208"/>
      <c r="Z9" s="208"/>
      <c r="AA9" s="208"/>
      <c r="AB9" s="208">
        <f>COUNTIF(MATRIZ!$AN$13:$AN$62,"Riesgo No Aceptable o Aceptable con Control especifico")</f>
        <v>5</v>
      </c>
      <c r="AC9" s="208"/>
      <c r="AD9" s="208"/>
      <c r="AE9" s="208"/>
      <c r="AF9" s="209">
        <f>+AB9/$AB$11</f>
        <v>0.1</v>
      </c>
      <c r="AG9" s="209"/>
      <c r="AH9" s="209"/>
      <c r="AI9" s="209"/>
      <c r="AJ9" s="209">
        <f>+AP9*-1</f>
        <v>-0.8214285714285714</v>
      </c>
      <c r="AK9" s="209"/>
      <c r="AL9" s="209"/>
      <c r="AM9" s="209"/>
      <c r="AN9" s="209"/>
      <c r="AO9" s="209"/>
      <c r="AP9" s="3">
        <f>1-(AB9/K9)</f>
        <v>0.8214285714285714</v>
      </c>
    </row>
    <row r="10" spans="1:42" ht="21" customHeight="1">
      <c r="A10" s="8"/>
      <c r="B10" s="208" t="s">
        <v>106</v>
      </c>
      <c r="C10" s="208"/>
      <c r="D10" s="208"/>
      <c r="E10" s="208"/>
      <c r="F10" s="208"/>
      <c r="G10" s="208"/>
      <c r="H10" s="208"/>
      <c r="I10" s="208"/>
      <c r="J10" s="208"/>
      <c r="K10" s="208">
        <f>COUNTIF(MATRIZ!$Z$13:$Z$62,"Riesgo No Aceptable")</f>
        <v>0</v>
      </c>
      <c r="L10" s="208"/>
      <c r="M10" s="208"/>
      <c r="N10" s="208"/>
      <c r="O10" s="209">
        <f>+K10/$K$11</f>
        <v>0</v>
      </c>
      <c r="P10" s="209"/>
      <c r="Q10" s="209"/>
      <c r="R10" s="209"/>
      <c r="S10" s="208" t="s">
        <v>106</v>
      </c>
      <c r="T10" s="208"/>
      <c r="U10" s="208"/>
      <c r="V10" s="208"/>
      <c r="W10" s="208"/>
      <c r="X10" s="208"/>
      <c r="Y10" s="208"/>
      <c r="Z10" s="208"/>
      <c r="AA10" s="208"/>
      <c r="AB10" s="208">
        <f>COUNTIF(MATRIZ!$AN$13:$AN$62,"Riesgo No Aceptable")</f>
        <v>0</v>
      </c>
      <c r="AC10" s="208"/>
      <c r="AD10" s="208"/>
      <c r="AE10" s="208"/>
      <c r="AF10" s="209">
        <f>+AB10/$AB$11</f>
        <v>0</v>
      </c>
      <c r="AG10" s="209"/>
      <c r="AH10" s="209"/>
      <c r="AI10" s="209"/>
      <c r="AJ10" s="209" t="e">
        <f>+AP10*-1</f>
        <v>#DIV/0!</v>
      </c>
      <c r="AK10" s="209"/>
      <c r="AL10" s="209"/>
      <c r="AM10" s="209"/>
      <c r="AN10" s="209"/>
      <c r="AO10" s="209"/>
      <c r="AP10" s="3" t="e">
        <f>1-(AB10/K10)</f>
        <v>#DIV/0!</v>
      </c>
    </row>
    <row r="11" spans="1:42" ht="21" customHeight="1">
      <c r="A11" s="8"/>
      <c r="B11" s="211" t="s">
        <v>107</v>
      </c>
      <c r="C11" s="211"/>
      <c r="D11" s="211"/>
      <c r="E11" s="211"/>
      <c r="F11" s="211"/>
      <c r="G11" s="211"/>
      <c r="H11" s="211"/>
      <c r="I11" s="211"/>
      <c r="J11" s="211"/>
      <c r="K11" s="212">
        <f>SUM(K7:K10)</f>
        <v>50</v>
      </c>
      <c r="L11" s="212"/>
      <c r="M11" s="212"/>
      <c r="N11" s="212"/>
      <c r="O11" s="213">
        <f>SUM(O7:R10)</f>
        <v>1</v>
      </c>
      <c r="P11" s="213"/>
      <c r="Q11" s="213"/>
      <c r="R11" s="213"/>
      <c r="S11" s="211" t="s">
        <v>107</v>
      </c>
      <c r="T11" s="211"/>
      <c r="U11" s="211"/>
      <c r="V11" s="211"/>
      <c r="W11" s="211"/>
      <c r="X11" s="211"/>
      <c r="Y11" s="211"/>
      <c r="Z11" s="211"/>
      <c r="AA11" s="211"/>
      <c r="AB11" s="212">
        <f>SUM(AB7:AB10)</f>
        <v>50</v>
      </c>
      <c r="AC11" s="212"/>
      <c r="AD11" s="212"/>
      <c r="AE11" s="212"/>
      <c r="AF11" s="213">
        <f>SUM(AF7:AI10)</f>
        <v>0.9999999999999999</v>
      </c>
      <c r="AG11" s="213"/>
      <c r="AH11" s="213"/>
      <c r="AI11" s="213"/>
      <c r="AJ11" s="212"/>
      <c r="AK11" s="212"/>
      <c r="AL11" s="212"/>
      <c r="AM11" s="212"/>
      <c r="AN11" s="212"/>
      <c r="AO11" s="212"/>
      <c r="AP11" s="3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9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1.25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1" customHeight="1">
      <c r="A38" s="8"/>
      <c r="B38" s="8"/>
      <c r="C38" s="8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89.25" customHeight="1">
      <c r="A39" s="8"/>
      <c r="B39" s="223" t="s">
        <v>86</v>
      </c>
      <c r="C39" s="224"/>
      <c r="D39" s="224"/>
      <c r="E39" s="210" t="s">
        <v>87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54" t="s">
        <v>108</v>
      </c>
      <c r="R39" s="54" t="s">
        <v>100</v>
      </c>
      <c r="S39" s="54" t="s">
        <v>109</v>
      </c>
      <c r="T39" s="54" t="s">
        <v>100</v>
      </c>
      <c r="U39" s="11"/>
      <c r="V39" s="10"/>
      <c r="W39" s="210" t="s">
        <v>86</v>
      </c>
      <c r="X39" s="210"/>
      <c r="Y39" s="210"/>
      <c r="Z39" s="210" t="s">
        <v>87</v>
      </c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54" t="s">
        <v>108</v>
      </c>
      <c r="AM39" s="54" t="s">
        <v>100</v>
      </c>
      <c r="AN39" s="54" t="s">
        <v>109</v>
      </c>
      <c r="AO39" s="54" t="s">
        <v>100</v>
      </c>
    </row>
    <row r="40" spans="1:41" ht="28.5" customHeight="1">
      <c r="A40" s="8"/>
      <c r="B40" s="214" t="s">
        <v>30</v>
      </c>
      <c r="C40" s="215"/>
      <c r="D40" s="215"/>
      <c r="E40" s="194" t="s">
        <v>31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22">
        <f>COUNTIF(MATRIZ!$M$13:$M$62,E40)</f>
        <v>0</v>
      </c>
      <c r="R40" s="12">
        <f aca="true" t="shared" si="0" ref="R40:R80">Q40/$AL$82</f>
        <v>0</v>
      </c>
      <c r="S40" s="195">
        <f>SUM(Q40:Q43)</f>
        <v>0</v>
      </c>
      <c r="T40" s="220">
        <f>S40/$AN$82</f>
        <v>0</v>
      </c>
      <c r="U40" s="11"/>
      <c r="V40" s="10"/>
      <c r="W40" s="198" t="s">
        <v>49</v>
      </c>
      <c r="X40" s="198"/>
      <c r="Y40" s="198"/>
      <c r="Z40" s="194" t="s">
        <v>149</v>
      </c>
      <c r="AA40" s="194" t="s">
        <v>122</v>
      </c>
      <c r="AB40" s="194" t="s">
        <v>122</v>
      </c>
      <c r="AC40" s="194" t="s">
        <v>122</v>
      </c>
      <c r="AD40" s="194" t="s">
        <v>122</v>
      </c>
      <c r="AE40" s="194" t="s">
        <v>122</v>
      </c>
      <c r="AF40" s="194" t="s">
        <v>122</v>
      </c>
      <c r="AG40" s="194" t="s">
        <v>122</v>
      </c>
      <c r="AH40" s="194" t="s">
        <v>122</v>
      </c>
      <c r="AI40" s="194" t="s">
        <v>122</v>
      </c>
      <c r="AJ40" s="194" t="s">
        <v>122</v>
      </c>
      <c r="AK40" s="194" t="s">
        <v>122</v>
      </c>
      <c r="AL40" s="22">
        <f>COUNTIF(MATRIZ!$M$13:$M$62,Z40)</f>
        <v>0</v>
      </c>
      <c r="AM40" s="23">
        <f aca="true" t="shared" si="1" ref="AM40:AM81">AL40/$AL$82</f>
        <v>0</v>
      </c>
      <c r="AN40" s="199">
        <f>SUM(AL40:AL43)</f>
        <v>6</v>
      </c>
      <c r="AO40" s="200">
        <f>AN40/$AL$82</f>
        <v>0.13333333333333333</v>
      </c>
    </row>
    <row r="41" spans="1:41" ht="28.5" customHeight="1">
      <c r="A41" s="8"/>
      <c r="B41" s="216"/>
      <c r="C41" s="217"/>
      <c r="D41" s="217"/>
      <c r="E41" s="194" t="s">
        <v>32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22">
        <f>COUNTIF(MATRIZ!$M$13:$M$62,E41)</f>
        <v>0</v>
      </c>
      <c r="R41" s="12">
        <f t="shared" si="0"/>
        <v>0</v>
      </c>
      <c r="S41" s="196"/>
      <c r="T41" s="221"/>
      <c r="U41" s="11"/>
      <c r="V41" s="10"/>
      <c r="W41" s="198"/>
      <c r="X41" s="198"/>
      <c r="Y41" s="198"/>
      <c r="Z41" s="194" t="s">
        <v>150</v>
      </c>
      <c r="AA41" s="194" t="s">
        <v>123</v>
      </c>
      <c r="AB41" s="194" t="s">
        <v>123</v>
      </c>
      <c r="AC41" s="194" t="s">
        <v>123</v>
      </c>
      <c r="AD41" s="194" t="s">
        <v>123</v>
      </c>
      <c r="AE41" s="194" t="s">
        <v>123</v>
      </c>
      <c r="AF41" s="194" t="s">
        <v>123</v>
      </c>
      <c r="AG41" s="194" t="s">
        <v>123</v>
      </c>
      <c r="AH41" s="194" t="s">
        <v>123</v>
      </c>
      <c r="AI41" s="194" t="s">
        <v>123</v>
      </c>
      <c r="AJ41" s="194" t="s">
        <v>123</v>
      </c>
      <c r="AK41" s="194" t="s">
        <v>123</v>
      </c>
      <c r="AL41" s="22">
        <f>COUNTIF(MATRIZ!$M$13:$M$62,Z41)</f>
        <v>0</v>
      </c>
      <c r="AM41" s="23">
        <f t="shared" si="1"/>
        <v>0</v>
      </c>
      <c r="AN41" s="199"/>
      <c r="AO41" s="200"/>
    </row>
    <row r="42" spans="1:41" ht="28.5" customHeight="1">
      <c r="A42" s="8"/>
      <c r="B42" s="216"/>
      <c r="C42" s="217"/>
      <c r="D42" s="217"/>
      <c r="E42" s="194" t="s">
        <v>33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22">
        <f>COUNTIF(MATRIZ!$M$13:$M$62,E42)</f>
        <v>0</v>
      </c>
      <c r="R42" s="12">
        <f t="shared" si="0"/>
        <v>0</v>
      </c>
      <c r="S42" s="196"/>
      <c r="T42" s="221"/>
      <c r="U42" s="11"/>
      <c r="V42" s="10"/>
      <c r="W42" s="198"/>
      <c r="X42" s="198"/>
      <c r="Y42" s="198"/>
      <c r="Z42" s="194" t="s">
        <v>124</v>
      </c>
      <c r="AA42" s="194" t="s">
        <v>124</v>
      </c>
      <c r="AB42" s="194" t="s">
        <v>124</v>
      </c>
      <c r="AC42" s="194" t="s">
        <v>124</v>
      </c>
      <c r="AD42" s="194" t="s">
        <v>124</v>
      </c>
      <c r="AE42" s="194" t="s">
        <v>124</v>
      </c>
      <c r="AF42" s="194" t="s">
        <v>124</v>
      </c>
      <c r="AG42" s="194" t="s">
        <v>124</v>
      </c>
      <c r="AH42" s="194" t="s">
        <v>124</v>
      </c>
      <c r="AI42" s="194" t="s">
        <v>124</v>
      </c>
      <c r="AJ42" s="194" t="s">
        <v>124</v>
      </c>
      <c r="AK42" s="194" t="s">
        <v>124</v>
      </c>
      <c r="AL42" s="22">
        <f>COUNTIF(MATRIZ!$M$13:$M$62,Z42)</f>
        <v>6</v>
      </c>
      <c r="AM42" s="23">
        <f t="shared" si="1"/>
        <v>0.13333333333333333</v>
      </c>
      <c r="AN42" s="199"/>
      <c r="AO42" s="200"/>
    </row>
    <row r="43" spans="1:41" ht="12.75">
      <c r="A43" s="8"/>
      <c r="B43" s="218"/>
      <c r="C43" s="219"/>
      <c r="D43" s="219"/>
      <c r="E43" s="194" t="s">
        <v>34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22">
        <f>COUNTIF(MATRIZ!$M$13:$M$62,E43)</f>
        <v>0</v>
      </c>
      <c r="R43" s="12">
        <f t="shared" si="0"/>
        <v>0</v>
      </c>
      <c r="S43" s="197"/>
      <c r="T43" s="222"/>
      <c r="U43" s="11"/>
      <c r="V43" s="10"/>
      <c r="W43" s="198"/>
      <c r="X43" s="198"/>
      <c r="Y43" s="198"/>
      <c r="Z43" s="194" t="s">
        <v>125</v>
      </c>
      <c r="AA43" s="194" t="s">
        <v>125</v>
      </c>
      <c r="AB43" s="194" t="s">
        <v>125</v>
      </c>
      <c r="AC43" s="194" t="s">
        <v>125</v>
      </c>
      <c r="AD43" s="194" t="s">
        <v>125</v>
      </c>
      <c r="AE43" s="194" t="s">
        <v>125</v>
      </c>
      <c r="AF43" s="194" t="s">
        <v>125</v>
      </c>
      <c r="AG43" s="194" t="s">
        <v>125</v>
      </c>
      <c r="AH43" s="194" t="s">
        <v>125</v>
      </c>
      <c r="AI43" s="194" t="s">
        <v>125</v>
      </c>
      <c r="AJ43" s="194" t="s">
        <v>125</v>
      </c>
      <c r="AK43" s="194" t="s">
        <v>125</v>
      </c>
      <c r="AL43" s="22">
        <f>COUNTIF(MATRIZ!$M$13:$M$62,Z43)</f>
        <v>0</v>
      </c>
      <c r="AM43" s="23">
        <f t="shared" si="1"/>
        <v>0</v>
      </c>
      <c r="AN43" s="199"/>
      <c r="AO43" s="200"/>
    </row>
    <row r="44" spans="1:41" ht="12.75">
      <c r="A44" s="8"/>
      <c r="B44" s="214" t="s">
        <v>35</v>
      </c>
      <c r="C44" s="215"/>
      <c r="D44" s="215"/>
      <c r="E44" s="194" t="s">
        <v>36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22">
        <f>COUNTIF(MATRIZ!$M$13:$M$62,E44)</f>
        <v>0</v>
      </c>
      <c r="R44" s="12">
        <f t="shared" si="0"/>
        <v>0</v>
      </c>
      <c r="S44" s="195">
        <f>SUM(Q44:Q48)</f>
        <v>0</v>
      </c>
      <c r="T44" s="220">
        <f>S44/$AL$82</f>
        <v>0</v>
      </c>
      <c r="U44" s="11"/>
      <c r="V44" s="10"/>
      <c r="W44" s="198" t="s">
        <v>148</v>
      </c>
      <c r="X44" s="198"/>
      <c r="Y44" s="198"/>
      <c r="Z44" s="194" t="s">
        <v>50</v>
      </c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22">
        <f>COUNTIF(MATRIZ!$M$13:$M$62,Z44)</f>
        <v>0</v>
      </c>
      <c r="AM44" s="14">
        <f t="shared" si="1"/>
        <v>0</v>
      </c>
      <c r="AN44" s="225">
        <f>SUM(AL44:AL50)</f>
        <v>6</v>
      </c>
      <c r="AO44" s="201">
        <f>AN44/$AL$82</f>
        <v>0.13333333333333333</v>
      </c>
    </row>
    <row r="45" spans="1:41" ht="12.75">
      <c r="A45" s="8"/>
      <c r="B45" s="216"/>
      <c r="C45" s="217"/>
      <c r="D45" s="217"/>
      <c r="E45" s="194" t="s">
        <v>37</v>
      </c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22">
        <f>COUNTIF(MATRIZ!$M$13:$M$62,E45)</f>
        <v>0</v>
      </c>
      <c r="R45" s="12">
        <f t="shared" si="0"/>
        <v>0</v>
      </c>
      <c r="S45" s="196"/>
      <c r="T45" s="221"/>
      <c r="U45" s="11"/>
      <c r="V45" s="10"/>
      <c r="W45" s="198"/>
      <c r="X45" s="198"/>
      <c r="Y45" s="198"/>
      <c r="Z45" s="194" t="s">
        <v>51</v>
      </c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22">
        <f>COUNTIF(MATRIZ!$M$13:$M$62,Z45)</f>
        <v>0</v>
      </c>
      <c r="AM45" s="14">
        <f t="shared" si="1"/>
        <v>0</v>
      </c>
      <c r="AN45" s="226"/>
      <c r="AO45" s="202"/>
    </row>
    <row r="46" spans="1:41" ht="12.75">
      <c r="A46" s="8"/>
      <c r="B46" s="216"/>
      <c r="C46" s="217"/>
      <c r="D46" s="217"/>
      <c r="E46" s="194" t="s">
        <v>38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22">
        <f>COUNTIF(MATRIZ!$M$13:$M$62,E46)</f>
        <v>0</v>
      </c>
      <c r="R46" s="12">
        <f t="shared" si="0"/>
        <v>0</v>
      </c>
      <c r="S46" s="196"/>
      <c r="T46" s="221"/>
      <c r="U46" s="11"/>
      <c r="V46" s="10"/>
      <c r="W46" s="198"/>
      <c r="X46" s="198"/>
      <c r="Y46" s="198"/>
      <c r="Z46" s="194" t="s">
        <v>52</v>
      </c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22">
        <f>COUNTIF(MATRIZ!$M$13:$M$62,Z46)</f>
        <v>0</v>
      </c>
      <c r="AM46" s="14">
        <f t="shared" si="1"/>
        <v>0</v>
      </c>
      <c r="AN46" s="226"/>
      <c r="AO46" s="202"/>
    </row>
    <row r="47" spans="1:41" ht="12.75">
      <c r="A47" s="8"/>
      <c r="B47" s="216"/>
      <c r="C47" s="217"/>
      <c r="D47" s="217"/>
      <c r="E47" s="194" t="s">
        <v>39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22">
        <f>COUNTIF(MATRIZ!$M$13:$M$62,E47)</f>
        <v>0</v>
      </c>
      <c r="R47" s="12">
        <f t="shared" si="0"/>
        <v>0</v>
      </c>
      <c r="S47" s="196"/>
      <c r="T47" s="221"/>
      <c r="U47" s="11"/>
      <c r="V47" s="10"/>
      <c r="W47" s="198"/>
      <c r="X47" s="198"/>
      <c r="Y47" s="198"/>
      <c r="Z47" s="194" t="s">
        <v>53</v>
      </c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22">
        <f>COUNTIF(MATRIZ!$M$13:$M$62,Z47)</f>
        <v>0</v>
      </c>
      <c r="AM47" s="14">
        <f t="shared" si="1"/>
        <v>0</v>
      </c>
      <c r="AN47" s="226"/>
      <c r="AO47" s="202"/>
    </row>
    <row r="48" spans="1:41" ht="12.75">
      <c r="A48" s="8"/>
      <c r="B48" s="218"/>
      <c r="C48" s="219"/>
      <c r="D48" s="219"/>
      <c r="E48" s="194" t="s">
        <v>40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22">
        <f>COUNTIF(MATRIZ!$M$13:$M$62,E48)</f>
        <v>0</v>
      </c>
      <c r="R48" s="12">
        <f t="shared" si="0"/>
        <v>0</v>
      </c>
      <c r="S48" s="197"/>
      <c r="T48" s="222"/>
      <c r="U48" s="11"/>
      <c r="V48" s="10"/>
      <c r="W48" s="198"/>
      <c r="X48" s="198"/>
      <c r="Y48" s="198"/>
      <c r="Z48" s="194" t="s">
        <v>54</v>
      </c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22">
        <f>COUNTIF(MATRIZ!$M$13:$M$62,Z48)</f>
        <v>0</v>
      </c>
      <c r="AM48" s="14">
        <f t="shared" si="1"/>
        <v>0</v>
      </c>
      <c r="AN48" s="226"/>
      <c r="AO48" s="202"/>
    </row>
    <row r="49" spans="1:41" ht="12.75">
      <c r="A49" s="8"/>
      <c r="B49" s="198" t="s">
        <v>41</v>
      </c>
      <c r="C49" s="198"/>
      <c r="D49" s="198"/>
      <c r="E49" s="194" t="s">
        <v>42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22">
        <f>COUNTIF(MATRIZ!$M$13:$M$62,E49)</f>
        <v>0</v>
      </c>
      <c r="R49" s="23">
        <f t="shared" si="0"/>
        <v>0</v>
      </c>
      <c r="S49" s="199">
        <f>SUM(Q49:Q67)</f>
        <v>6</v>
      </c>
      <c r="T49" s="200">
        <f>S49/$AL$82</f>
        <v>0.13333333333333333</v>
      </c>
      <c r="U49" s="11"/>
      <c r="V49" s="10"/>
      <c r="W49" s="198"/>
      <c r="X49" s="198"/>
      <c r="Y49" s="198"/>
      <c r="Z49" s="194" t="s">
        <v>55</v>
      </c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22">
        <f>COUNTIF(MATRIZ!$M$13:$M$62,Z49)</f>
        <v>6</v>
      </c>
      <c r="AM49" s="14">
        <f t="shared" si="1"/>
        <v>0.13333333333333333</v>
      </c>
      <c r="AN49" s="226"/>
      <c r="AO49" s="202"/>
    </row>
    <row r="50" spans="1:41" ht="12.75">
      <c r="A50" s="8"/>
      <c r="B50" s="198"/>
      <c r="C50" s="198"/>
      <c r="D50" s="198"/>
      <c r="E50" s="194" t="s">
        <v>43</v>
      </c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22">
        <f>COUNTIF(MATRIZ!$M$13:$M$62,E50)</f>
        <v>0</v>
      </c>
      <c r="R50" s="23">
        <f t="shared" si="0"/>
        <v>0</v>
      </c>
      <c r="S50" s="199"/>
      <c r="T50" s="200"/>
      <c r="U50" s="11"/>
      <c r="V50" s="10"/>
      <c r="W50" s="198"/>
      <c r="X50" s="198"/>
      <c r="Y50" s="198"/>
      <c r="Z50" s="194" t="s">
        <v>82</v>
      </c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22">
        <f>COUNTIF(MATRIZ!$M$13:$M$62,Z50)</f>
        <v>0</v>
      </c>
      <c r="AM50" s="14">
        <f t="shared" si="1"/>
        <v>0</v>
      </c>
      <c r="AN50" s="227"/>
      <c r="AO50" s="203"/>
    </row>
    <row r="51" spans="1:41" ht="12.75">
      <c r="A51" s="8"/>
      <c r="B51" s="198"/>
      <c r="C51" s="198"/>
      <c r="D51" s="198"/>
      <c r="E51" s="194" t="s">
        <v>44</v>
      </c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22">
        <f>COUNTIF(MATRIZ!$M$13:$M$62,E51)</f>
        <v>0</v>
      </c>
      <c r="R51" s="23">
        <f t="shared" si="0"/>
        <v>0</v>
      </c>
      <c r="S51" s="199"/>
      <c r="T51" s="200"/>
      <c r="U51" s="11"/>
      <c r="V51" s="10"/>
      <c r="W51" s="198" t="s">
        <v>56</v>
      </c>
      <c r="X51" s="198"/>
      <c r="Y51" s="198"/>
      <c r="Z51" s="194" t="s">
        <v>57</v>
      </c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22">
        <f>COUNTIF(MATRIZ!$M$13:$M$62,Z51)</f>
        <v>0</v>
      </c>
      <c r="AM51" s="14">
        <f t="shared" si="1"/>
        <v>0</v>
      </c>
      <c r="AN51" s="225">
        <f>SUM(AL51:AL53)</f>
        <v>0</v>
      </c>
      <c r="AO51" s="201">
        <f>AN51/$AL$82</f>
        <v>0</v>
      </c>
    </row>
    <row r="52" spans="1:41" ht="12.75">
      <c r="A52" s="8"/>
      <c r="B52" s="198"/>
      <c r="C52" s="198"/>
      <c r="D52" s="198"/>
      <c r="E52" s="194" t="s">
        <v>45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22">
        <f>COUNTIF(MATRIZ!$M$13:$M$62,E52)</f>
        <v>0</v>
      </c>
      <c r="R52" s="23">
        <f t="shared" si="0"/>
        <v>0</v>
      </c>
      <c r="S52" s="199"/>
      <c r="T52" s="200"/>
      <c r="U52" s="11"/>
      <c r="V52" s="10"/>
      <c r="W52" s="198"/>
      <c r="X52" s="198"/>
      <c r="Y52" s="198"/>
      <c r="Z52" s="194" t="s">
        <v>58</v>
      </c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22">
        <f>COUNTIF(MATRIZ!$M$13:$M$62,Z52)</f>
        <v>0</v>
      </c>
      <c r="AM52" s="14">
        <f t="shared" si="1"/>
        <v>0</v>
      </c>
      <c r="AN52" s="226"/>
      <c r="AO52" s="202"/>
    </row>
    <row r="53" spans="1:41" ht="26.25" customHeight="1">
      <c r="A53" s="8"/>
      <c r="B53" s="198"/>
      <c r="C53" s="198"/>
      <c r="D53" s="198"/>
      <c r="E53" s="194" t="s">
        <v>112</v>
      </c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22">
        <f>COUNTIF(MATRIZ!$M$13:$M$62,E53)</f>
        <v>0</v>
      </c>
      <c r="R53" s="23">
        <f t="shared" si="0"/>
        <v>0</v>
      </c>
      <c r="S53" s="199"/>
      <c r="T53" s="200"/>
      <c r="U53" s="11"/>
      <c r="V53" s="10"/>
      <c r="W53" s="198"/>
      <c r="X53" s="198"/>
      <c r="Y53" s="198"/>
      <c r="Z53" s="194" t="s">
        <v>59</v>
      </c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22">
        <f>COUNTIF(MATRIZ!$M$13:$M$62,Z53)</f>
        <v>0</v>
      </c>
      <c r="AM53" s="14">
        <f t="shared" si="1"/>
        <v>0</v>
      </c>
      <c r="AN53" s="227"/>
      <c r="AO53" s="203"/>
    </row>
    <row r="54" spans="1:41" ht="12.75">
      <c r="A54" s="8"/>
      <c r="B54" s="198"/>
      <c r="C54" s="198"/>
      <c r="D54" s="198"/>
      <c r="E54" s="194" t="s">
        <v>126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22">
        <f>COUNTIF(MATRIZ!$M$13:$M$62,E54)</f>
        <v>0</v>
      </c>
      <c r="R54" s="23">
        <f t="shared" si="0"/>
        <v>0</v>
      </c>
      <c r="S54" s="199"/>
      <c r="T54" s="200"/>
      <c r="U54" s="11"/>
      <c r="V54" s="10"/>
      <c r="W54" s="198" t="s">
        <v>60</v>
      </c>
      <c r="X54" s="198"/>
      <c r="Y54" s="198"/>
      <c r="Z54" s="194" t="s">
        <v>61</v>
      </c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2">
        <f>COUNTIF(MATRIZ!$M$13:$M$62,Z54)</f>
        <v>0</v>
      </c>
      <c r="AM54" s="14">
        <f t="shared" si="1"/>
        <v>0</v>
      </c>
      <c r="AN54" s="13">
        <f>SUM(AL54)</f>
        <v>0</v>
      </c>
      <c r="AO54" s="14">
        <f>AN54/$AL$82</f>
        <v>0</v>
      </c>
    </row>
    <row r="55" spans="1:41" ht="12.75">
      <c r="A55" s="8"/>
      <c r="B55" s="198"/>
      <c r="C55" s="198"/>
      <c r="D55" s="198"/>
      <c r="E55" s="194" t="s">
        <v>127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22">
        <f>COUNTIF(MATRIZ!$M$13:$M$62,E55)</f>
        <v>0</v>
      </c>
      <c r="R55" s="23">
        <f t="shared" si="0"/>
        <v>0</v>
      </c>
      <c r="S55" s="199"/>
      <c r="T55" s="200"/>
      <c r="U55" s="11"/>
      <c r="V55" s="10"/>
      <c r="W55" s="198" t="s">
        <v>62</v>
      </c>
      <c r="X55" s="198"/>
      <c r="Y55" s="198"/>
      <c r="Z55" s="194" t="s">
        <v>63</v>
      </c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22">
        <f>COUNTIF(MATRIZ!$M$13:$M$62,Z55)</f>
        <v>0</v>
      </c>
      <c r="AM55" s="14">
        <f t="shared" si="1"/>
        <v>0</v>
      </c>
      <c r="AN55" s="225">
        <f>SUM(AL55:AL61)</f>
        <v>6</v>
      </c>
      <c r="AO55" s="201">
        <f>AN55/$AL$82</f>
        <v>0.13333333333333333</v>
      </c>
    </row>
    <row r="56" spans="1:41" ht="12.75">
      <c r="A56" s="8"/>
      <c r="B56" s="198"/>
      <c r="C56" s="198"/>
      <c r="D56" s="198"/>
      <c r="E56" s="194" t="s">
        <v>128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22">
        <f>COUNTIF(MATRIZ!$M$13:$M$62,E56)</f>
        <v>0</v>
      </c>
      <c r="R56" s="23">
        <f t="shared" si="0"/>
        <v>0</v>
      </c>
      <c r="S56" s="199"/>
      <c r="T56" s="200"/>
      <c r="U56" s="11"/>
      <c r="V56" s="10"/>
      <c r="W56" s="198"/>
      <c r="X56" s="198"/>
      <c r="Y56" s="198"/>
      <c r="Z56" s="194" t="s">
        <v>64</v>
      </c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22">
        <f>COUNTIF(MATRIZ!$M$13:$M$62,Z56)</f>
        <v>6</v>
      </c>
      <c r="AM56" s="14">
        <f t="shared" si="1"/>
        <v>0.13333333333333333</v>
      </c>
      <c r="AN56" s="226"/>
      <c r="AO56" s="202"/>
    </row>
    <row r="57" spans="1:41" ht="12.75">
      <c r="A57" s="8"/>
      <c r="B57" s="198"/>
      <c r="C57" s="198"/>
      <c r="D57" s="198"/>
      <c r="E57" s="194" t="s">
        <v>129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22">
        <f>COUNTIF(MATRIZ!$M$13:$M$62,E57)</f>
        <v>0</v>
      </c>
      <c r="R57" s="23">
        <f t="shared" si="0"/>
        <v>0</v>
      </c>
      <c r="S57" s="199"/>
      <c r="T57" s="200"/>
      <c r="U57" s="11"/>
      <c r="V57" s="10"/>
      <c r="W57" s="198"/>
      <c r="X57" s="198"/>
      <c r="Y57" s="198"/>
      <c r="Z57" s="194" t="s">
        <v>65</v>
      </c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22">
        <f>COUNTIF(MATRIZ!$M$13:$M$62,Z57)</f>
        <v>0</v>
      </c>
      <c r="AM57" s="14">
        <f t="shared" si="1"/>
        <v>0</v>
      </c>
      <c r="AN57" s="226"/>
      <c r="AO57" s="202"/>
    </row>
    <row r="58" spans="1:41" ht="39.75" customHeight="1">
      <c r="A58" s="8"/>
      <c r="B58" s="198"/>
      <c r="C58" s="198"/>
      <c r="D58" s="198"/>
      <c r="E58" s="194" t="s">
        <v>130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22">
        <f>COUNTIF(MATRIZ!$M$13:$M$62,E58)</f>
        <v>0</v>
      </c>
      <c r="R58" s="23">
        <f t="shared" si="0"/>
        <v>0</v>
      </c>
      <c r="S58" s="199"/>
      <c r="T58" s="200"/>
      <c r="U58" s="11"/>
      <c r="V58" s="10"/>
      <c r="W58" s="198"/>
      <c r="X58" s="198"/>
      <c r="Y58" s="198"/>
      <c r="Z58" s="194" t="s">
        <v>66</v>
      </c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22">
        <f>COUNTIF(MATRIZ!$M$13:$M$62,Z58)</f>
        <v>0</v>
      </c>
      <c r="AM58" s="14">
        <f t="shared" si="1"/>
        <v>0</v>
      </c>
      <c r="AN58" s="226"/>
      <c r="AO58" s="202"/>
    </row>
    <row r="59" spans="1:41" ht="27" customHeight="1">
      <c r="A59" s="8"/>
      <c r="B59" s="198"/>
      <c r="C59" s="198"/>
      <c r="D59" s="198"/>
      <c r="E59" s="194" t="s">
        <v>131</v>
      </c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22">
        <f>COUNTIF(MATRIZ!$M$13:$M$62,E59)</f>
        <v>6</v>
      </c>
      <c r="R59" s="23">
        <f t="shared" si="0"/>
        <v>0.13333333333333333</v>
      </c>
      <c r="S59" s="199"/>
      <c r="T59" s="200"/>
      <c r="U59" s="11"/>
      <c r="V59" s="10"/>
      <c r="W59" s="198"/>
      <c r="X59" s="198"/>
      <c r="Y59" s="198"/>
      <c r="Z59" s="194" t="s">
        <v>84</v>
      </c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22">
        <f>COUNTIF(MATRIZ!$M$13:$M$62,Z59)</f>
        <v>0</v>
      </c>
      <c r="AM59" s="14">
        <f t="shared" si="1"/>
        <v>0</v>
      </c>
      <c r="AN59" s="226"/>
      <c r="AO59" s="202"/>
    </row>
    <row r="60" spans="1:41" ht="12.75">
      <c r="A60" s="8"/>
      <c r="B60" s="198"/>
      <c r="C60" s="198"/>
      <c r="D60" s="198"/>
      <c r="E60" s="194" t="s">
        <v>132</v>
      </c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22">
        <f>COUNTIF(MATRIZ!$M$13:$M$62,E60)</f>
        <v>0</v>
      </c>
      <c r="R60" s="23">
        <f t="shared" si="0"/>
        <v>0</v>
      </c>
      <c r="S60" s="199"/>
      <c r="T60" s="200"/>
      <c r="U60" s="11"/>
      <c r="V60" s="10"/>
      <c r="W60" s="198"/>
      <c r="X60" s="198"/>
      <c r="Y60" s="198"/>
      <c r="Z60" s="194" t="s">
        <v>90</v>
      </c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22">
        <f>COUNTIF(MATRIZ!$M$13:$M$62,Z60)</f>
        <v>0</v>
      </c>
      <c r="AM60" s="14">
        <f t="shared" si="1"/>
        <v>0</v>
      </c>
      <c r="AN60" s="226"/>
      <c r="AO60" s="202"/>
    </row>
    <row r="61" spans="1:41" ht="12.75">
      <c r="A61" s="8"/>
      <c r="B61" s="198"/>
      <c r="C61" s="198"/>
      <c r="D61" s="198"/>
      <c r="E61" s="194" t="s">
        <v>133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2">
        <f>COUNTIF(MATRIZ!$M$13:$M$62,E61)</f>
        <v>0</v>
      </c>
      <c r="R61" s="23">
        <f t="shared" si="0"/>
        <v>0</v>
      </c>
      <c r="S61" s="199"/>
      <c r="T61" s="200"/>
      <c r="U61" s="11"/>
      <c r="V61" s="10"/>
      <c r="W61" s="198"/>
      <c r="X61" s="198"/>
      <c r="Y61" s="198"/>
      <c r="Z61" s="194" t="s">
        <v>67</v>
      </c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22">
        <f>COUNTIF(MATRIZ!$M$13:$M$62,Z61)</f>
        <v>0</v>
      </c>
      <c r="AM61" s="14">
        <f t="shared" si="1"/>
        <v>0</v>
      </c>
      <c r="AN61" s="227"/>
      <c r="AO61" s="203"/>
    </row>
    <row r="62" spans="1:41" ht="12.75">
      <c r="A62" s="8"/>
      <c r="B62" s="198"/>
      <c r="C62" s="198"/>
      <c r="D62" s="198"/>
      <c r="E62" s="194" t="s">
        <v>134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22">
        <f>COUNTIF(MATRIZ!$M$13:$M$62,E62)</f>
        <v>0</v>
      </c>
      <c r="R62" s="23">
        <f t="shared" si="0"/>
        <v>0</v>
      </c>
      <c r="S62" s="199"/>
      <c r="T62" s="200"/>
      <c r="U62" s="11"/>
      <c r="V62" s="10"/>
      <c r="W62" s="198" t="s">
        <v>68</v>
      </c>
      <c r="X62" s="198"/>
      <c r="Y62" s="198"/>
      <c r="Z62" s="194" t="s">
        <v>88</v>
      </c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22">
        <f>COUNTIF(MATRIZ!$M$13:$M$62,Z62)</f>
        <v>5</v>
      </c>
      <c r="AM62" s="14">
        <f t="shared" si="1"/>
        <v>0.1111111111111111</v>
      </c>
      <c r="AN62" s="225">
        <f>SUM(AL62:AL69)</f>
        <v>10</v>
      </c>
      <c r="AO62" s="201">
        <f>AN62/$AL$82</f>
        <v>0.2222222222222222</v>
      </c>
    </row>
    <row r="63" spans="1:41" ht="12.75">
      <c r="A63" s="8"/>
      <c r="B63" s="198"/>
      <c r="C63" s="198"/>
      <c r="D63" s="198"/>
      <c r="E63" s="194" t="s">
        <v>139</v>
      </c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22">
        <f>COUNTIF(MATRIZ!$M$13:$M$62,E63)</f>
        <v>0</v>
      </c>
      <c r="R63" s="23">
        <f t="shared" si="0"/>
        <v>0</v>
      </c>
      <c r="S63" s="199"/>
      <c r="T63" s="200"/>
      <c r="U63" s="11"/>
      <c r="V63" s="10"/>
      <c r="W63" s="198"/>
      <c r="X63" s="198"/>
      <c r="Y63" s="198"/>
      <c r="Z63" s="194" t="s">
        <v>69</v>
      </c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22">
        <f>COUNTIF(MATRIZ!$M$13:$M$62,Z63)</f>
        <v>0</v>
      </c>
      <c r="AM63" s="14">
        <f t="shared" si="1"/>
        <v>0</v>
      </c>
      <c r="AN63" s="226"/>
      <c r="AO63" s="202"/>
    </row>
    <row r="64" spans="1:41" ht="12.75">
      <c r="A64" s="8"/>
      <c r="B64" s="198"/>
      <c r="C64" s="198"/>
      <c r="D64" s="198"/>
      <c r="E64" s="194" t="s">
        <v>138</v>
      </c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22">
        <f>COUNTIF(MATRIZ!$M$13:$M$62,E64)</f>
        <v>0</v>
      </c>
      <c r="R64" s="23">
        <f t="shared" si="0"/>
        <v>0</v>
      </c>
      <c r="S64" s="199"/>
      <c r="T64" s="200"/>
      <c r="U64" s="11"/>
      <c r="V64" s="10"/>
      <c r="W64" s="198"/>
      <c r="X64" s="198"/>
      <c r="Y64" s="198"/>
      <c r="Z64" s="194" t="s">
        <v>70</v>
      </c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22">
        <f>COUNTIF(MATRIZ!$M$13:$M$62,Z64)</f>
        <v>5</v>
      </c>
      <c r="AM64" s="14">
        <f t="shared" si="1"/>
        <v>0.1111111111111111</v>
      </c>
      <c r="AN64" s="226"/>
      <c r="AO64" s="202"/>
    </row>
    <row r="65" spans="1:41" ht="12.75">
      <c r="A65" s="8"/>
      <c r="B65" s="198"/>
      <c r="C65" s="198"/>
      <c r="D65" s="198"/>
      <c r="E65" s="194" t="s">
        <v>137</v>
      </c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22">
        <f>COUNTIF(MATRIZ!$M$13:$M$62,E65)</f>
        <v>0</v>
      </c>
      <c r="R65" s="23">
        <f t="shared" si="0"/>
        <v>0</v>
      </c>
      <c r="S65" s="199"/>
      <c r="T65" s="200"/>
      <c r="U65" s="11"/>
      <c r="V65" s="10"/>
      <c r="W65" s="198"/>
      <c r="X65" s="198"/>
      <c r="Y65" s="198"/>
      <c r="Z65" s="194" t="s">
        <v>89</v>
      </c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22">
        <f>COUNTIF(MATRIZ!$M$13:$M$62,Z65)</f>
        <v>0</v>
      </c>
      <c r="AM65" s="14">
        <f t="shared" si="1"/>
        <v>0</v>
      </c>
      <c r="AN65" s="226"/>
      <c r="AO65" s="202"/>
    </row>
    <row r="66" spans="1:41" ht="12.75">
      <c r="A66" s="8"/>
      <c r="B66" s="198"/>
      <c r="C66" s="198"/>
      <c r="D66" s="198"/>
      <c r="E66" s="194" t="s">
        <v>136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22">
        <f>COUNTIF(MATRIZ!$M$13:$M$62,E66)</f>
        <v>0</v>
      </c>
      <c r="R66" s="23">
        <f t="shared" si="0"/>
        <v>0</v>
      </c>
      <c r="S66" s="199"/>
      <c r="T66" s="200"/>
      <c r="U66" s="11"/>
      <c r="V66" s="10"/>
      <c r="W66" s="198"/>
      <c r="X66" s="198"/>
      <c r="Y66" s="198"/>
      <c r="Z66" s="194" t="s">
        <v>71</v>
      </c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22">
        <f>COUNTIF(MATRIZ!$M$13:$M$62,Z66)</f>
        <v>0</v>
      </c>
      <c r="AM66" s="14">
        <f t="shared" si="1"/>
        <v>0</v>
      </c>
      <c r="AN66" s="226"/>
      <c r="AO66" s="202"/>
    </row>
    <row r="67" spans="1:41" ht="12.75">
      <c r="A67" s="8"/>
      <c r="B67" s="198"/>
      <c r="C67" s="198"/>
      <c r="D67" s="198"/>
      <c r="E67" s="194" t="s">
        <v>135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22">
        <f>COUNTIF(MATRIZ!$M$13:$M$62,E67)</f>
        <v>0</v>
      </c>
      <c r="R67" s="23">
        <f t="shared" si="0"/>
        <v>0</v>
      </c>
      <c r="S67" s="199"/>
      <c r="T67" s="200"/>
      <c r="U67" s="11"/>
      <c r="V67" s="10"/>
      <c r="W67" s="198"/>
      <c r="X67" s="198"/>
      <c r="Y67" s="198"/>
      <c r="Z67" s="194" t="s">
        <v>72</v>
      </c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22">
        <f>COUNTIF(MATRIZ!$M$13:$M$62,Z67)</f>
        <v>0</v>
      </c>
      <c r="AM67" s="14">
        <f t="shared" si="1"/>
        <v>0</v>
      </c>
      <c r="AN67" s="226"/>
      <c r="AO67" s="202"/>
    </row>
    <row r="68" spans="1:41" ht="26.25" customHeight="1">
      <c r="A68" s="8"/>
      <c r="B68" s="198" t="s">
        <v>46</v>
      </c>
      <c r="C68" s="198"/>
      <c r="D68" s="198"/>
      <c r="E68" s="204" t="s">
        <v>47</v>
      </c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6"/>
      <c r="Q68" s="22">
        <f>COUNTIF(MATRIZ!$M$13:$M$62,E68)</f>
        <v>0</v>
      </c>
      <c r="R68" s="23">
        <f t="shared" si="0"/>
        <v>0</v>
      </c>
      <c r="S68" s="199">
        <f>SUM(Q68:Q80)</f>
        <v>0</v>
      </c>
      <c r="T68" s="200">
        <f>S68/$AL$82</f>
        <v>0</v>
      </c>
      <c r="U68" s="11"/>
      <c r="V68" s="10"/>
      <c r="W68" s="198"/>
      <c r="X68" s="198"/>
      <c r="Y68" s="198"/>
      <c r="Z68" s="194" t="s">
        <v>85</v>
      </c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22">
        <f>COUNTIF(MATRIZ!$M$13:$M$62,Z68)</f>
        <v>0</v>
      </c>
      <c r="AM68" s="14">
        <f t="shared" si="1"/>
        <v>0</v>
      </c>
      <c r="AN68" s="226"/>
      <c r="AO68" s="202"/>
    </row>
    <row r="69" spans="1:41" ht="12.75" customHeight="1">
      <c r="A69" s="8"/>
      <c r="B69" s="198"/>
      <c r="C69" s="198"/>
      <c r="D69" s="198"/>
      <c r="E69" s="204" t="s">
        <v>110</v>
      </c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6"/>
      <c r="Q69" s="22">
        <f>COUNTIF(MATRIZ!$M$13:$M$62,E69)</f>
        <v>0</v>
      </c>
      <c r="R69" s="23">
        <f t="shared" si="0"/>
        <v>0</v>
      </c>
      <c r="S69" s="199"/>
      <c r="T69" s="200"/>
      <c r="U69" s="11"/>
      <c r="V69" s="10"/>
      <c r="W69" s="198"/>
      <c r="X69" s="198"/>
      <c r="Y69" s="198"/>
      <c r="Z69" s="194" t="s">
        <v>91</v>
      </c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22">
        <f>COUNTIF(MATRIZ!$M$13:$M$62,Z69)</f>
        <v>0</v>
      </c>
      <c r="AM69" s="14">
        <f t="shared" si="1"/>
        <v>0</v>
      </c>
      <c r="AN69" s="227"/>
      <c r="AO69" s="203"/>
    </row>
    <row r="70" spans="1:41" ht="12.75" customHeight="1">
      <c r="A70" s="8"/>
      <c r="B70" s="198"/>
      <c r="C70" s="198"/>
      <c r="D70" s="198"/>
      <c r="E70" s="204" t="s">
        <v>48</v>
      </c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6"/>
      <c r="Q70" s="22">
        <f>COUNTIF(MATRIZ!$M$13:$M$62,E70)</f>
        <v>0</v>
      </c>
      <c r="R70" s="23">
        <f t="shared" si="0"/>
        <v>0</v>
      </c>
      <c r="S70" s="199"/>
      <c r="T70" s="200"/>
      <c r="U70" s="11"/>
      <c r="V70" s="10"/>
      <c r="W70" s="198" t="s">
        <v>75</v>
      </c>
      <c r="X70" s="198"/>
      <c r="Y70" s="198"/>
      <c r="Z70" s="194" t="s">
        <v>76</v>
      </c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22">
        <f>COUNTIF(MATRIZ!$M$13:$M$62,Z70)</f>
        <v>6</v>
      </c>
      <c r="AM70" s="14">
        <f t="shared" si="1"/>
        <v>0.13333333333333333</v>
      </c>
      <c r="AN70" s="225">
        <f>SUM(AL70:AL75)</f>
        <v>6</v>
      </c>
      <c r="AO70" s="201">
        <f>AN70/$AL$82</f>
        <v>0.13333333333333333</v>
      </c>
    </row>
    <row r="71" spans="1:41" ht="27" customHeight="1">
      <c r="A71" s="8"/>
      <c r="B71" s="198"/>
      <c r="C71" s="198"/>
      <c r="D71" s="198"/>
      <c r="E71" s="204" t="s">
        <v>113</v>
      </c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6"/>
      <c r="Q71" s="22">
        <f>COUNTIF(MATRIZ!$M$13:$M$62,E71)</f>
        <v>0</v>
      </c>
      <c r="R71" s="23">
        <f t="shared" si="0"/>
        <v>0</v>
      </c>
      <c r="S71" s="199"/>
      <c r="T71" s="200"/>
      <c r="U71" s="11"/>
      <c r="V71" s="10"/>
      <c r="W71" s="198"/>
      <c r="X71" s="198"/>
      <c r="Y71" s="198"/>
      <c r="Z71" s="194" t="s">
        <v>77</v>
      </c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22">
        <f>COUNTIF(MATRIZ!$M$13:$M$62,Z71)</f>
        <v>0</v>
      </c>
      <c r="AM71" s="14">
        <f t="shared" si="1"/>
        <v>0</v>
      </c>
      <c r="AN71" s="226"/>
      <c r="AO71" s="202"/>
    </row>
    <row r="72" spans="1:41" ht="12.75" customHeight="1">
      <c r="A72" s="8"/>
      <c r="B72" s="198"/>
      <c r="C72" s="198"/>
      <c r="D72" s="198"/>
      <c r="E72" s="204" t="s">
        <v>114</v>
      </c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6"/>
      <c r="Q72" s="22">
        <f>COUNTIF(MATRIZ!$M$13:$M$62,E72)</f>
        <v>0</v>
      </c>
      <c r="R72" s="23">
        <f t="shared" si="0"/>
        <v>0</v>
      </c>
      <c r="S72" s="199"/>
      <c r="T72" s="200"/>
      <c r="U72" s="11"/>
      <c r="V72" s="10"/>
      <c r="W72" s="198"/>
      <c r="X72" s="198"/>
      <c r="Y72" s="198"/>
      <c r="Z72" s="194" t="s">
        <v>78</v>
      </c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22">
        <f>COUNTIF(MATRIZ!$M$13:$M$62,Z72)</f>
        <v>0</v>
      </c>
      <c r="AM72" s="14">
        <f t="shared" si="1"/>
        <v>0</v>
      </c>
      <c r="AN72" s="226"/>
      <c r="AO72" s="202"/>
    </row>
    <row r="73" spans="1:41" ht="29.25" customHeight="1">
      <c r="A73" s="8"/>
      <c r="B73" s="198"/>
      <c r="C73" s="198"/>
      <c r="D73" s="198"/>
      <c r="E73" s="204" t="s">
        <v>115</v>
      </c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6"/>
      <c r="Q73" s="22">
        <f>COUNTIF(MATRIZ!$M$13:$M$62,E73)</f>
        <v>0</v>
      </c>
      <c r="R73" s="23">
        <f t="shared" si="0"/>
        <v>0</v>
      </c>
      <c r="S73" s="199"/>
      <c r="T73" s="200"/>
      <c r="U73" s="11"/>
      <c r="V73" s="10"/>
      <c r="W73" s="198"/>
      <c r="X73" s="198"/>
      <c r="Y73" s="198"/>
      <c r="Z73" s="194" t="s">
        <v>79</v>
      </c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22">
        <f>COUNTIF(MATRIZ!$M$13:$M$62,Z73)</f>
        <v>0</v>
      </c>
      <c r="AM73" s="14">
        <f t="shared" si="1"/>
        <v>0</v>
      </c>
      <c r="AN73" s="226"/>
      <c r="AO73" s="202"/>
    </row>
    <row r="74" spans="1:41" ht="12.75" customHeight="1">
      <c r="A74" s="8"/>
      <c r="B74" s="198"/>
      <c r="C74" s="198"/>
      <c r="D74" s="198"/>
      <c r="E74" s="204" t="s">
        <v>116</v>
      </c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6"/>
      <c r="Q74" s="22">
        <f>COUNTIF(MATRIZ!$M$13:$M$62,E74)</f>
        <v>0</v>
      </c>
      <c r="R74" s="23">
        <f t="shared" si="0"/>
        <v>0</v>
      </c>
      <c r="S74" s="199"/>
      <c r="T74" s="200"/>
      <c r="U74" s="11"/>
      <c r="V74" s="10"/>
      <c r="W74" s="198"/>
      <c r="X74" s="198"/>
      <c r="Y74" s="198"/>
      <c r="Z74" s="194" t="s">
        <v>80</v>
      </c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22">
        <f>COUNTIF(MATRIZ!$M$13:$M$62,Z74)</f>
        <v>0</v>
      </c>
      <c r="AM74" s="14">
        <f t="shared" si="1"/>
        <v>0</v>
      </c>
      <c r="AN74" s="226"/>
      <c r="AO74" s="202"/>
    </row>
    <row r="75" spans="1:41" ht="12.75" customHeight="1">
      <c r="A75" s="8"/>
      <c r="B75" s="198"/>
      <c r="C75" s="198"/>
      <c r="D75" s="198"/>
      <c r="E75" s="204" t="s">
        <v>117</v>
      </c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6"/>
      <c r="Q75" s="22">
        <f>COUNTIF(MATRIZ!$M$13:$M$62,E75)</f>
        <v>0</v>
      </c>
      <c r="R75" s="23">
        <f t="shared" si="0"/>
        <v>0</v>
      </c>
      <c r="S75" s="199"/>
      <c r="T75" s="200"/>
      <c r="U75" s="11"/>
      <c r="V75" s="10"/>
      <c r="W75" s="198"/>
      <c r="X75" s="198"/>
      <c r="Y75" s="198"/>
      <c r="Z75" s="194" t="s">
        <v>81</v>
      </c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22">
        <f>COUNTIF(MATRIZ!$M$13:$M$62,Z75)</f>
        <v>0</v>
      </c>
      <c r="AM75" s="14">
        <f t="shared" si="1"/>
        <v>0</v>
      </c>
      <c r="AN75" s="227"/>
      <c r="AO75" s="203"/>
    </row>
    <row r="76" spans="1:41" ht="12.75" customHeight="1">
      <c r="A76" s="8"/>
      <c r="B76" s="198"/>
      <c r="C76" s="198"/>
      <c r="D76" s="198"/>
      <c r="E76" s="204" t="s">
        <v>118</v>
      </c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6"/>
      <c r="Q76" s="22">
        <f>COUNTIF(MATRIZ!$M$13:$M$62,E76)</f>
        <v>0</v>
      </c>
      <c r="R76" s="23">
        <f t="shared" si="0"/>
        <v>0</v>
      </c>
      <c r="S76" s="199"/>
      <c r="T76" s="200"/>
      <c r="U76" s="11"/>
      <c r="V76" s="10"/>
      <c r="W76" s="198" t="s">
        <v>73</v>
      </c>
      <c r="X76" s="198"/>
      <c r="Y76" s="198"/>
      <c r="Z76" s="194" t="s">
        <v>83</v>
      </c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22">
        <f>COUNTIF(MATRIZ!$M$13:$M$62,Z76)</f>
        <v>0</v>
      </c>
      <c r="AM76" s="14">
        <f t="shared" si="1"/>
        <v>0</v>
      </c>
      <c r="AN76" s="225">
        <f>SUM(AL76:AL81)</f>
        <v>5</v>
      </c>
      <c r="AO76" s="201">
        <f>AN76/$AL$82</f>
        <v>0.1111111111111111</v>
      </c>
    </row>
    <row r="77" spans="1:41" ht="12.75" customHeight="1">
      <c r="A77" s="8"/>
      <c r="B77" s="198"/>
      <c r="C77" s="198"/>
      <c r="D77" s="198"/>
      <c r="E77" s="204" t="s">
        <v>119</v>
      </c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6"/>
      <c r="Q77" s="22">
        <f>COUNTIF(MATRIZ!$M$13:$M$62,E77)</f>
        <v>0</v>
      </c>
      <c r="R77" s="23">
        <f t="shared" si="0"/>
        <v>0</v>
      </c>
      <c r="S77" s="199"/>
      <c r="T77" s="200"/>
      <c r="U77" s="11"/>
      <c r="V77" s="10"/>
      <c r="W77" s="198"/>
      <c r="X77" s="198"/>
      <c r="Y77" s="198"/>
      <c r="Z77" s="194" t="s">
        <v>74</v>
      </c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22">
        <f>COUNTIF(MATRIZ!$M$13:$M$62,Z77)</f>
        <v>0</v>
      </c>
      <c r="AM77" s="14">
        <f t="shared" si="1"/>
        <v>0</v>
      </c>
      <c r="AN77" s="226"/>
      <c r="AO77" s="202"/>
    </row>
    <row r="78" spans="1:41" ht="12.75" customHeight="1">
      <c r="A78" s="8"/>
      <c r="B78" s="198"/>
      <c r="C78" s="198"/>
      <c r="D78" s="198"/>
      <c r="E78" s="204" t="s">
        <v>120</v>
      </c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6"/>
      <c r="Q78" s="22">
        <f>COUNTIF(MATRIZ!$M$13:$M$62,E78)</f>
        <v>0</v>
      </c>
      <c r="R78" s="23">
        <f t="shared" si="0"/>
        <v>0</v>
      </c>
      <c r="S78" s="199"/>
      <c r="T78" s="200"/>
      <c r="U78" s="11"/>
      <c r="V78" s="10"/>
      <c r="W78" s="198"/>
      <c r="X78" s="198"/>
      <c r="Y78" s="198"/>
      <c r="Z78" s="194" t="s">
        <v>92</v>
      </c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22">
        <f>COUNTIF(MATRIZ!$M$13:$M$62,Z78)</f>
        <v>5</v>
      </c>
      <c r="AM78" s="14">
        <f t="shared" si="1"/>
        <v>0.1111111111111111</v>
      </c>
      <c r="AN78" s="226"/>
      <c r="AO78" s="202"/>
    </row>
    <row r="79" spans="1:41" ht="12.75" customHeight="1">
      <c r="A79" s="8"/>
      <c r="B79" s="198"/>
      <c r="C79" s="198"/>
      <c r="D79" s="198"/>
      <c r="E79" s="204" t="s">
        <v>121</v>
      </c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6"/>
      <c r="Q79" s="22">
        <f>COUNTIF(MATRIZ!$M$13:$M$62,E79)</f>
        <v>0</v>
      </c>
      <c r="R79" s="23">
        <f t="shared" si="0"/>
        <v>0</v>
      </c>
      <c r="S79" s="199"/>
      <c r="T79" s="200"/>
      <c r="U79" s="11"/>
      <c r="V79" s="10"/>
      <c r="W79" s="198"/>
      <c r="X79" s="198"/>
      <c r="Y79" s="198"/>
      <c r="Z79" s="194" t="s">
        <v>93</v>
      </c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22">
        <f>COUNTIF(MATRIZ!$M$13:$M$62,Z79)</f>
        <v>0</v>
      </c>
      <c r="AM79" s="14">
        <f t="shared" si="1"/>
        <v>0</v>
      </c>
      <c r="AN79" s="226"/>
      <c r="AO79" s="202"/>
    </row>
    <row r="80" spans="1:41" ht="12.75" customHeight="1">
      <c r="A80" s="8"/>
      <c r="B80" s="198"/>
      <c r="C80" s="198"/>
      <c r="D80" s="198"/>
      <c r="E80" s="204" t="s">
        <v>140</v>
      </c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6"/>
      <c r="Q80" s="22">
        <f>COUNTIF(MATRIZ!$M$13:$M$62,E80)</f>
        <v>0</v>
      </c>
      <c r="R80" s="23">
        <f t="shared" si="0"/>
        <v>0</v>
      </c>
      <c r="S80" s="199"/>
      <c r="T80" s="200"/>
      <c r="U80" s="11"/>
      <c r="V80" s="10"/>
      <c r="W80" s="198"/>
      <c r="X80" s="198"/>
      <c r="Y80" s="198"/>
      <c r="Z80" s="194" t="s">
        <v>94</v>
      </c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22">
        <f>COUNTIF(MATRIZ!$M$13:$M$62,Z80)</f>
        <v>0</v>
      </c>
      <c r="AM80" s="14">
        <f t="shared" si="1"/>
        <v>0</v>
      </c>
      <c r="AN80" s="226"/>
      <c r="AO80" s="202"/>
    </row>
    <row r="81" spans="1:4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198"/>
      <c r="X81" s="198"/>
      <c r="Y81" s="198"/>
      <c r="Z81" s="194" t="s">
        <v>95</v>
      </c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22">
        <f>COUNTIF(MATRIZ!$M$13:$M$62,Z81)</f>
        <v>0</v>
      </c>
      <c r="AM81" s="14">
        <f t="shared" si="1"/>
        <v>0</v>
      </c>
      <c r="AN81" s="227"/>
      <c r="AO81" s="203"/>
    </row>
    <row r="82" spans="1:41" ht="23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228" t="s">
        <v>5</v>
      </c>
      <c r="AI82" s="229"/>
      <c r="AJ82" s="229"/>
      <c r="AK82" s="230"/>
      <c r="AL82" s="51">
        <f>SUM(Q40:Q79)+SUM(AL40:AL81)</f>
        <v>45</v>
      </c>
      <c r="AM82" s="52">
        <f>SUM(R40:R80,AM40:AM81)</f>
        <v>1</v>
      </c>
      <c r="AN82" s="51">
        <f>SUM(S40:S80)+SUM(AN40:AN81)</f>
        <v>45</v>
      </c>
      <c r="AO82" s="52">
        <f>SUM(T40:T80,AO40:AO81)</f>
        <v>1</v>
      </c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36.75" customHeight="1">
      <c r="A85" s="8"/>
      <c r="B85" s="210" t="s">
        <v>86</v>
      </c>
      <c r="C85" s="210"/>
      <c r="D85" s="210"/>
      <c r="E85" s="210" t="s">
        <v>109</v>
      </c>
      <c r="F85" s="210"/>
      <c r="G85" s="210"/>
      <c r="H85" s="210" t="s">
        <v>100</v>
      </c>
      <c r="I85" s="210"/>
      <c r="J85" s="210"/>
      <c r="K85" s="8"/>
      <c r="L85" s="8"/>
      <c r="M85" s="8"/>
      <c r="N85" s="8"/>
      <c r="O85" s="9"/>
      <c r="P85" s="9"/>
      <c r="Q85" s="9"/>
      <c r="R85" s="9"/>
      <c r="S85" s="15"/>
      <c r="T85" s="15"/>
      <c r="U85" s="11"/>
      <c r="V85" s="10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98" t="s">
        <v>30</v>
      </c>
      <c r="C86" s="198"/>
      <c r="D86" s="198"/>
      <c r="E86" s="199">
        <f>$S$40</f>
        <v>0</v>
      </c>
      <c r="F86" s="199"/>
      <c r="G86" s="199"/>
      <c r="H86" s="200">
        <f>E86/$E$98</f>
        <v>0</v>
      </c>
      <c r="I86" s="200"/>
      <c r="J86" s="200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98" t="s">
        <v>35</v>
      </c>
      <c r="C87" s="198"/>
      <c r="D87" s="198"/>
      <c r="E87" s="199">
        <f>$S$44</f>
        <v>0</v>
      </c>
      <c r="F87" s="199"/>
      <c r="G87" s="199"/>
      <c r="H87" s="200">
        <f aca="true" t="shared" si="2" ref="H87:H97">E87/$E$98</f>
        <v>0</v>
      </c>
      <c r="I87" s="200"/>
      <c r="J87" s="200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98" t="s">
        <v>41</v>
      </c>
      <c r="C88" s="198"/>
      <c r="D88" s="198"/>
      <c r="E88" s="199">
        <f>$S$49</f>
        <v>6</v>
      </c>
      <c r="F88" s="199"/>
      <c r="G88" s="199"/>
      <c r="H88" s="200">
        <f t="shared" si="2"/>
        <v>0.13333333333333333</v>
      </c>
      <c r="I88" s="200"/>
      <c r="J88" s="200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98" t="s">
        <v>46</v>
      </c>
      <c r="C89" s="198"/>
      <c r="D89" s="198"/>
      <c r="E89" s="199">
        <f>$S$68</f>
        <v>0</v>
      </c>
      <c r="F89" s="199"/>
      <c r="G89" s="199"/>
      <c r="H89" s="200">
        <f t="shared" si="2"/>
        <v>0</v>
      </c>
      <c r="I89" s="200"/>
      <c r="J89" s="200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98" t="s">
        <v>49</v>
      </c>
      <c r="C90" s="198"/>
      <c r="D90" s="198"/>
      <c r="E90" s="199">
        <f>$AN$40</f>
        <v>6</v>
      </c>
      <c r="F90" s="199"/>
      <c r="G90" s="199"/>
      <c r="H90" s="200">
        <f t="shared" si="2"/>
        <v>0.13333333333333333</v>
      </c>
      <c r="I90" s="200"/>
      <c r="J90" s="200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98" t="s">
        <v>148</v>
      </c>
      <c r="C91" s="198"/>
      <c r="D91" s="198"/>
      <c r="E91" s="199">
        <f>$AN$44</f>
        <v>6</v>
      </c>
      <c r="F91" s="199"/>
      <c r="G91" s="199"/>
      <c r="H91" s="200">
        <f t="shared" si="2"/>
        <v>0.13333333333333333</v>
      </c>
      <c r="I91" s="200"/>
      <c r="J91" s="200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98" t="s">
        <v>56</v>
      </c>
      <c r="C92" s="198"/>
      <c r="D92" s="198"/>
      <c r="E92" s="199">
        <f>$AN$51</f>
        <v>0</v>
      </c>
      <c r="F92" s="199"/>
      <c r="G92" s="199"/>
      <c r="H92" s="200">
        <f t="shared" si="2"/>
        <v>0</v>
      </c>
      <c r="I92" s="200"/>
      <c r="J92" s="200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98" t="s">
        <v>60</v>
      </c>
      <c r="C93" s="198"/>
      <c r="D93" s="198"/>
      <c r="E93" s="199">
        <f>$AN$54</f>
        <v>0</v>
      </c>
      <c r="F93" s="199"/>
      <c r="G93" s="199"/>
      <c r="H93" s="200">
        <f t="shared" si="2"/>
        <v>0</v>
      </c>
      <c r="I93" s="200"/>
      <c r="J93" s="200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98" t="s">
        <v>62</v>
      </c>
      <c r="C94" s="198"/>
      <c r="D94" s="198"/>
      <c r="E94" s="199">
        <f>$AN$55</f>
        <v>6</v>
      </c>
      <c r="F94" s="199"/>
      <c r="G94" s="199"/>
      <c r="H94" s="200">
        <f t="shared" si="2"/>
        <v>0.13333333333333333</v>
      </c>
      <c r="I94" s="200"/>
      <c r="J94" s="200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98" t="s">
        <v>68</v>
      </c>
      <c r="C95" s="198"/>
      <c r="D95" s="198"/>
      <c r="E95" s="199">
        <f>$AN$62</f>
        <v>10</v>
      </c>
      <c r="F95" s="199"/>
      <c r="G95" s="199"/>
      <c r="H95" s="200">
        <f t="shared" si="2"/>
        <v>0.2222222222222222</v>
      </c>
      <c r="I95" s="200"/>
      <c r="J95" s="200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98" t="s">
        <v>75</v>
      </c>
      <c r="C96" s="198"/>
      <c r="D96" s="198"/>
      <c r="E96" s="199">
        <f>$AN$70</f>
        <v>6</v>
      </c>
      <c r="F96" s="199"/>
      <c r="G96" s="199"/>
      <c r="H96" s="200">
        <f t="shared" si="2"/>
        <v>0.13333333333333333</v>
      </c>
      <c r="I96" s="200"/>
      <c r="J96" s="200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98" t="s">
        <v>73</v>
      </c>
      <c r="C97" s="198"/>
      <c r="D97" s="198"/>
      <c r="E97" s="199">
        <f>$AN$76</f>
        <v>5</v>
      </c>
      <c r="F97" s="199"/>
      <c r="G97" s="199"/>
      <c r="H97" s="200">
        <f t="shared" si="2"/>
        <v>0.1111111111111111</v>
      </c>
      <c r="I97" s="200"/>
      <c r="J97" s="200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2.5" customHeight="1">
      <c r="A98" s="8"/>
      <c r="B98" s="240" t="s">
        <v>5</v>
      </c>
      <c r="C98" s="241"/>
      <c r="D98" s="241"/>
      <c r="E98" s="242">
        <f>SUM(E86:G97)</f>
        <v>45</v>
      </c>
      <c r="F98" s="242"/>
      <c r="G98" s="242"/>
      <c r="H98" s="243">
        <f>SUM(H86:J97)</f>
        <v>1</v>
      </c>
      <c r="I98" s="243"/>
      <c r="J98" s="243"/>
      <c r="K98" s="8"/>
      <c r="L98" s="8"/>
      <c r="M98" s="8"/>
      <c r="N98" s="8"/>
      <c r="O98" s="9"/>
      <c r="P98" s="9"/>
      <c r="Q98" s="9"/>
      <c r="R98" s="9"/>
      <c r="S98" s="15"/>
      <c r="T98" s="15"/>
      <c r="U98" s="15"/>
      <c r="V98" s="9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10"/>
      <c r="M99" s="10"/>
      <c r="N99" s="10"/>
      <c r="O99" s="10"/>
      <c r="P99" s="10"/>
      <c r="Q99" s="10"/>
      <c r="R99" s="10"/>
      <c r="S99" s="11"/>
      <c r="T99" s="11"/>
      <c r="U99" s="11"/>
      <c r="V99" s="10"/>
      <c r="W99" s="10"/>
      <c r="X99" s="10"/>
      <c r="Y99" s="10"/>
      <c r="Z99" s="10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8.5" customHeight="1">
      <c r="A100" s="237" t="s">
        <v>111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9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9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0"/>
      <c r="N127" s="10"/>
      <c r="O127" s="10"/>
      <c r="P127" s="10"/>
      <c r="Q127" s="10"/>
      <c r="R127" s="10"/>
      <c r="S127" s="11"/>
      <c r="T127" s="11"/>
      <c r="U127" s="11"/>
      <c r="V127" s="10"/>
      <c r="W127" s="10"/>
      <c r="X127" s="10"/>
      <c r="Y127" s="10"/>
      <c r="Z127" s="10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s="5" customFormat="1" ht="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0"/>
      <c r="N286" s="10"/>
      <c r="O286" s="10"/>
      <c r="P286" s="10"/>
      <c r="Q286" s="10"/>
      <c r="R286" s="10"/>
      <c r="S286" s="11"/>
      <c r="T286" s="11"/>
      <c r="U286" s="11"/>
      <c r="V286" s="10"/>
      <c r="W286" s="10"/>
      <c r="X286" s="10"/>
      <c r="Y286" s="10"/>
      <c r="Z286" s="10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  <row r="1813" spans="13:26" ht="9">
      <c r="M1813" s="6"/>
      <c r="N1813" s="6"/>
      <c r="O1813" s="6"/>
      <c r="P1813" s="6"/>
      <c r="Q1813" s="6"/>
      <c r="R1813" s="6"/>
      <c r="S1813" s="7"/>
      <c r="T1813" s="7"/>
      <c r="U1813" s="7"/>
      <c r="V1813" s="6"/>
      <c r="W1813" s="6"/>
      <c r="X1813" s="6"/>
      <c r="Y1813" s="6"/>
      <c r="Z1813" s="6"/>
    </row>
  </sheetData>
  <sheetProtection/>
  <mergeCells count="210">
    <mergeCell ref="A1:C4"/>
    <mergeCell ref="D1:AM2"/>
    <mergeCell ref="D3:AM4"/>
    <mergeCell ref="A100:AO100"/>
    <mergeCell ref="B97:D97"/>
    <mergeCell ref="E97:G97"/>
    <mergeCell ref="H97:J97"/>
    <mergeCell ref="B98:D98"/>
    <mergeCell ref="E98:G98"/>
    <mergeCell ref="H98:J98"/>
    <mergeCell ref="B95:D95"/>
    <mergeCell ref="E95:G95"/>
    <mergeCell ref="H95:J95"/>
    <mergeCell ref="B96:D96"/>
    <mergeCell ref="E96:G96"/>
    <mergeCell ref="H96:J96"/>
    <mergeCell ref="B93:D93"/>
    <mergeCell ref="E93:G93"/>
    <mergeCell ref="H93:J93"/>
    <mergeCell ref="B94:D94"/>
    <mergeCell ref="E94:G94"/>
    <mergeCell ref="H94:J94"/>
    <mergeCell ref="B91:D91"/>
    <mergeCell ref="E91:G91"/>
    <mergeCell ref="H91:J91"/>
    <mergeCell ref="B92:D92"/>
    <mergeCell ref="E92:G92"/>
    <mergeCell ref="H92:J92"/>
    <mergeCell ref="B89:D89"/>
    <mergeCell ref="E89:G89"/>
    <mergeCell ref="H89:J89"/>
    <mergeCell ref="B90:D90"/>
    <mergeCell ref="E90:G90"/>
    <mergeCell ref="H90:J90"/>
    <mergeCell ref="B87:D87"/>
    <mergeCell ref="E87:G87"/>
    <mergeCell ref="H87:J87"/>
    <mergeCell ref="B88:D88"/>
    <mergeCell ref="E88:G88"/>
    <mergeCell ref="H88:J88"/>
    <mergeCell ref="AH82:AK82"/>
    <mergeCell ref="Z42:AK42"/>
    <mergeCell ref="B85:D85"/>
    <mergeCell ref="E85:G85"/>
    <mergeCell ref="H85:J85"/>
    <mergeCell ref="B86:D86"/>
    <mergeCell ref="E86:G86"/>
    <mergeCell ref="H86:J86"/>
    <mergeCell ref="W76:Y81"/>
    <mergeCell ref="Z76:AK76"/>
    <mergeCell ref="AO76:AO81"/>
    <mergeCell ref="Z77:AK77"/>
    <mergeCell ref="Z78:AK78"/>
    <mergeCell ref="Z79:AK79"/>
    <mergeCell ref="Z80:AK80"/>
    <mergeCell ref="Z40:AK40"/>
    <mergeCell ref="Z81:AK81"/>
    <mergeCell ref="Z41:AK41"/>
    <mergeCell ref="Z74:AK74"/>
    <mergeCell ref="Z75:AK75"/>
    <mergeCell ref="AN76:AN81"/>
    <mergeCell ref="AN70:AN75"/>
    <mergeCell ref="E68:P68"/>
    <mergeCell ref="Z69:AK69"/>
    <mergeCell ref="E69:P69"/>
    <mergeCell ref="W70:Y75"/>
    <mergeCell ref="Z70:AK70"/>
    <mergeCell ref="E73:P73"/>
    <mergeCell ref="E74:P74"/>
    <mergeCell ref="E75:P75"/>
    <mergeCell ref="AO70:AO75"/>
    <mergeCell ref="E70:P70"/>
    <mergeCell ref="Z71:AK71"/>
    <mergeCell ref="Z72:AK72"/>
    <mergeCell ref="Z73:AK73"/>
    <mergeCell ref="W62:Y69"/>
    <mergeCell ref="Z62:AK62"/>
    <mergeCell ref="Z67:AK67"/>
    <mergeCell ref="AN62:AN69"/>
    <mergeCell ref="AO62:AO69"/>
    <mergeCell ref="Z63:AK63"/>
    <mergeCell ref="Z64:AK64"/>
    <mergeCell ref="Z65:AK65"/>
    <mergeCell ref="Z66:AK66"/>
    <mergeCell ref="Z68:AK68"/>
    <mergeCell ref="AO55:AO61"/>
    <mergeCell ref="Z60:AK60"/>
    <mergeCell ref="Z61:AK61"/>
    <mergeCell ref="E58:P58"/>
    <mergeCell ref="E59:P59"/>
    <mergeCell ref="AO51:AO53"/>
    <mergeCell ref="E52:P52"/>
    <mergeCell ref="Z56:AK56"/>
    <mergeCell ref="E53:P53"/>
    <mergeCell ref="Z57:AK57"/>
    <mergeCell ref="Z58:AK58"/>
    <mergeCell ref="W54:Y54"/>
    <mergeCell ref="Z54:AK54"/>
    <mergeCell ref="W55:Y61"/>
    <mergeCell ref="Z55:AK55"/>
    <mergeCell ref="AN55:AN61"/>
    <mergeCell ref="AN51:AN53"/>
    <mergeCell ref="Z59:AK59"/>
    <mergeCell ref="Z50:AK50"/>
    <mergeCell ref="Z51:AK51"/>
    <mergeCell ref="AN44:AN50"/>
    <mergeCell ref="Z52:AK52"/>
    <mergeCell ref="Z44:AK44"/>
    <mergeCell ref="E49:P49"/>
    <mergeCell ref="Z53:AK53"/>
    <mergeCell ref="E50:P50"/>
    <mergeCell ref="Z49:AK49"/>
    <mergeCell ref="E51:P51"/>
    <mergeCell ref="B40:D43"/>
    <mergeCell ref="E40:P40"/>
    <mergeCell ref="S40:S43"/>
    <mergeCell ref="T40:T43"/>
    <mergeCell ref="W44:Y50"/>
    <mergeCell ref="B44:D48"/>
    <mergeCell ref="T44:T48"/>
    <mergeCell ref="Z48:AK48"/>
    <mergeCell ref="E45:P45"/>
    <mergeCell ref="AJ11:AO11"/>
    <mergeCell ref="B10:J10"/>
    <mergeCell ref="K10:N10"/>
    <mergeCell ref="B39:D39"/>
    <mergeCell ref="E39:P39"/>
    <mergeCell ref="W39:Y39"/>
    <mergeCell ref="Z39:AK39"/>
    <mergeCell ref="B11:J11"/>
    <mergeCell ref="K11:N11"/>
    <mergeCell ref="O11:R11"/>
    <mergeCell ref="S11:AA11"/>
    <mergeCell ref="AB11:AE11"/>
    <mergeCell ref="AF11:AI11"/>
    <mergeCell ref="B9:J9"/>
    <mergeCell ref="K9:N9"/>
    <mergeCell ref="O9:R9"/>
    <mergeCell ref="S9:AA9"/>
    <mergeCell ref="AB9:AE9"/>
    <mergeCell ref="AJ10:AO10"/>
    <mergeCell ref="AF8:AI8"/>
    <mergeCell ref="O10:R10"/>
    <mergeCell ref="S10:AA10"/>
    <mergeCell ref="AB10:AE10"/>
    <mergeCell ref="AF10:AI10"/>
    <mergeCell ref="AJ8:AO8"/>
    <mergeCell ref="AJ7:AO7"/>
    <mergeCell ref="B6:J6"/>
    <mergeCell ref="K6:N6"/>
    <mergeCell ref="AF9:AI9"/>
    <mergeCell ref="AJ9:AO9"/>
    <mergeCell ref="B8:J8"/>
    <mergeCell ref="K8:N8"/>
    <mergeCell ref="O8:R8"/>
    <mergeCell ref="S8:AA8"/>
    <mergeCell ref="AB8:AE8"/>
    <mergeCell ref="B7:J7"/>
    <mergeCell ref="K7:N7"/>
    <mergeCell ref="O7:R7"/>
    <mergeCell ref="S7:AA7"/>
    <mergeCell ref="AB7:AE7"/>
    <mergeCell ref="AF7:AI7"/>
    <mergeCell ref="AJ6:AO6"/>
    <mergeCell ref="O6:R6"/>
    <mergeCell ref="S6:AA6"/>
    <mergeCell ref="AB6:AE6"/>
    <mergeCell ref="AF6:AI6"/>
    <mergeCell ref="E77:P77"/>
    <mergeCell ref="Z43:AK43"/>
    <mergeCell ref="E67:P67"/>
    <mergeCell ref="S49:S67"/>
    <mergeCell ref="Z46:AK46"/>
    <mergeCell ref="E78:P78"/>
    <mergeCell ref="E79:P79"/>
    <mergeCell ref="E54:P54"/>
    <mergeCell ref="E55:P55"/>
    <mergeCell ref="E56:P56"/>
    <mergeCell ref="E71:P71"/>
    <mergeCell ref="E72:P72"/>
    <mergeCell ref="E76:P76"/>
    <mergeCell ref="E61:P61"/>
    <mergeCell ref="E62:P62"/>
    <mergeCell ref="E80:P80"/>
    <mergeCell ref="B68:D80"/>
    <mergeCell ref="S68:S80"/>
    <mergeCell ref="T68:T80"/>
    <mergeCell ref="E63:P63"/>
    <mergeCell ref="E64:P64"/>
    <mergeCell ref="E65:P65"/>
    <mergeCell ref="E66:P66"/>
    <mergeCell ref="B49:D67"/>
    <mergeCell ref="E57:P57"/>
    <mergeCell ref="AN40:AN43"/>
    <mergeCell ref="AO40:AO43"/>
    <mergeCell ref="T49:T67"/>
    <mergeCell ref="AO44:AO50"/>
    <mergeCell ref="E41:P41"/>
    <mergeCell ref="Z45:AK45"/>
    <mergeCell ref="E60:P60"/>
    <mergeCell ref="E46:P46"/>
    <mergeCell ref="E47:P47"/>
    <mergeCell ref="W51:Y53"/>
    <mergeCell ref="E42:P42"/>
    <mergeCell ref="S44:S48"/>
    <mergeCell ref="W40:Y43"/>
    <mergeCell ref="E43:P43"/>
    <mergeCell ref="Z47:AK47"/>
    <mergeCell ref="E44:P44"/>
    <mergeCell ref="E48:P4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81" t="s">
        <v>189</v>
      </c>
      <c r="B1" s="282"/>
      <c r="C1" s="282"/>
      <c r="D1" s="283"/>
    </row>
    <row r="2" spans="1:4" ht="12.75">
      <c r="A2" s="284"/>
      <c r="B2" s="285"/>
      <c r="C2" s="285"/>
      <c r="D2" s="286"/>
    </row>
    <row r="3" spans="1:4" ht="12.75">
      <c r="A3" s="57" t="s">
        <v>190</v>
      </c>
      <c r="B3" s="58" t="s">
        <v>191</v>
      </c>
      <c r="C3" s="58" t="s">
        <v>192</v>
      </c>
      <c r="D3" s="59" t="s">
        <v>193</v>
      </c>
    </row>
    <row r="4" spans="1:4" ht="63.75">
      <c r="A4" s="57" t="s">
        <v>194</v>
      </c>
      <c r="B4" s="60" t="s">
        <v>195</v>
      </c>
      <c r="C4" s="60" t="s">
        <v>196</v>
      </c>
      <c r="D4" s="61" t="s">
        <v>197</v>
      </c>
    </row>
    <row r="5" spans="1:4" ht="126.75" customHeight="1" thickBot="1">
      <c r="A5" s="62" t="s">
        <v>198</v>
      </c>
      <c r="B5" s="63" t="s">
        <v>199</v>
      </c>
      <c r="C5" s="63" t="s">
        <v>200</v>
      </c>
      <c r="D5" s="64" t="s">
        <v>201</v>
      </c>
    </row>
    <row r="6" spans="1:4" ht="13.5" thickBot="1">
      <c r="A6" s="65"/>
      <c r="B6" s="66"/>
      <c r="C6" s="66"/>
      <c r="D6" s="66"/>
    </row>
    <row r="7" spans="1:4" ht="15" customHeight="1">
      <c r="A7" s="270" t="s">
        <v>202</v>
      </c>
      <c r="B7" s="271"/>
      <c r="C7" s="271"/>
      <c r="D7" s="272"/>
    </row>
    <row r="8" spans="1:4" ht="12.75">
      <c r="A8" s="273"/>
      <c r="B8" s="274"/>
      <c r="C8" s="274"/>
      <c r="D8" s="275"/>
    </row>
    <row r="9" spans="1:4" ht="12.75">
      <c r="A9" s="67" t="s">
        <v>203</v>
      </c>
      <c r="B9" s="68" t="s">
        <v>204</v>
      </c>
      <c r="C9" s="261" t="s">
        <v>205</v>
      </c>
      <c r="D9" s="262"/>
    </row>
    <row r="10" spans="1:4" ht="45.75" customHeight="1">
      <c r="A10" s="57" t="s">
        <v>206</v>
      </c>
      <c r="B10" s="69">
        <v>10</v>
      </c>
      <c r="C10" s="266" t="s">
        <v>207</v>
      </c>
      <c r="D10" s="267"/>
    </row>
    <row r="11" spans="1:4" ht="45.75" customHeight="1">
      <c r="A11" s="57" t="s">
        <v>208</v>
      </c>
      <c r="B11" s="69">
        <v>6</v>
      </c>
      <c r="C11" s="266" t="s">
        <v>209</v>
      </c>
      <c r="D11" s="267"/>
    </row>
    <row r="12" spans="1:4" ht="45.75" customHeight="1">
      <c r="A12" s="57" t="s">
        <v>210</v>
      </c>
      <c r="B12" s="69">
        <v>2</v>
      </c>
      <c r="C12" s="266" t="s">
        <v>211</v>
      </c>
      <c r="D12" s="267"/>
    </row>
    <row r="13" spans="1:4" ht="54.75" customHeight="1" thickBot="1">
      <c r="A13" s="62" t="s">
        <v>212</v>
      </c>
      <c r="B13" s="70">
        <v>0</v>
      </c>
      <c r="C13" s="268" t="s">
        <v>213</v>
      </c>
      <c r="D13" s="269"/>
    </row>
    <row r="14" spans="1:4" ht="13.5" thickBot="1">
      <c r="A14" s="65"/>
      <c r="B14" s="66"/>
      <c r="C14" s="66"/>
      <c r="D14" s="66"/>
    </row>
    <row r="15" spans="1:4" ht="15" customHeight="1">
      <c r="A15" s="270" t="s">
        <v>214</v>
      </c>
      <c r="B15" s="271"/>
      <c r="C15" s="271"/>
      <c r="D15" s="272"/>
    </row>
    <row r="16" spans="1:4" ht="12.75">
      <c r="A16" s="273"/>
      <c r="B16" s="274"/>
      <c r="C16" s="274"/>
      <c r="D16" s="275"/>
    </row>
    <row r="17" spans="1:4" ht="12.75">
      <c r="A17" s="57" t="s">
        <v>215</v>
      </c>
      <c r="B17" s="58" t="s">
        <v>216</v>
      </c>
      <c r="C17" s="261" t="s">
        <v>205</v>
      </c>
      <c r="D17" s="262"/>
    </row>
    <row r="18" spans="1:4" ht="33" customHeight="1">
      <c r="A18" s="57" t="s">
        <v>217</v>
      </c>
      <c r="B18" s="58">
        <v>4</v>
      </c>
      <c r="C18" s="266" t="s">
        <v>218</v>
      </c>
      <c r="D18" s="267"/>
    </row>
    <row r="19" spans="1:4" ht="33" customHeight="1">
      <c r="A19" s="57" t="s">
        <v>219</v>
      </c>
      <c r="B19" s="58">
        <v>3</v>
      </c>
      <c r="C19" s="266" t="s">
        <v>220</v>
      </c>
      <c r="D19" s="267"/>
    </row>
    <row r="20" spans="1:4" ht="33" customHeight="1">
      <c r="A20" s="57" t="s">
        <v>221</v>
      </c>
      <c r="B20" s="58">
        <v>2</v>
      </c>
      <c r="C20" s="266" t="s">
        <v>222</v>
      </c>
      <c r="D20" s="267"/>
    </row>
    <row r="21" spans="1:4" ht="33" customHeight="1" thickBot="1">
      <c r="A21" s="62" t="s">
        <v>223</v>
      </c>
      <c r="B21" s="71">
        <v>1</v>
      </c>
      <c r="C21" s="268" t="s">
        <v>224</v>
      </c>
      <c r="D21" s="269"/>
    </row>
    <row r="22" spans="1:4" ht="13.5" thickBot="1">
      <c r="A22" s="65"/>
      <c r="B22" s="66"/>
      <c r="C22" s="66"/>
      <c r="D22" s="66"/>
    </row>
    <row r="23" spans="1:6" ht="15" customHeight="1">
      <c r="A23" s="270" t="s">
        <v>225</v>
      </c>
      <c r="B23" s="271"/>
      <c r="C23" s="271"/>
      <c r="D23" s="271"/>
      <c r="E23" s="271"/>
      <c r="F23" s="272"/>
    </row>
    <row r="24" spans="1:6" ht="12.75">
      <c r="A24" s="273"/>
      <c r="B24" s="274"/>
      <c r="C24" s="274"/>
      <c r="D24" s="274"/>
      <c r="E24" s="274"/>
      <c r="F24" s="275"/>
    </row>
    <row r="25" spans="1:6" ht="12.75">
      <c r="A25" s="257" t="s">
        <v>226</v>
      </c>
      <c r="B25" s="258"/>
      <c r="C25" s="276" t="s">
        <v>227</v>
      </c>
      <c r="D25" s="277"/>
      <c r="E25" s="277"/>
      <c r="F25" s="278"/>
    </row>
    <row r="26" spans="1:6" ht="12.75">
      <c r="A26" s="259"/>
      <c r="B26" s="260"/>
      <c r="C26" s="58">
        <v>4</v>
      </c>
      <c r="D26" s="58">
        <v>3</v>
      </c>
      <c r="E26" s="58">
        <v>2</v>
      </c>
      <c r="F26" s="59">
        <v>1</v>
      </c>
    </row>
    <row r="27" spans="1:6" ht="12.75">
      <c r="A27" s="279" t="s">
        <v>228</v>
      </c>
      <c r="B27" s="58">
        <v>10</v>
      </c>
      <c r="C27" s="72" t="s">
        <v>229</v>
      </c>
      <c r="D27" s="72" t="s">
        <v>230</v>
      </c>
      <c r="E27" s="73" t="s">
        <v>231</v>
      </c>
      <c r="F27" s="74" t="s">
        <v>232</v>
      </c>
    </row>
    <row r="28" spans="1:6" ht="12.75">
      <c r="A28" s="279"/>
      <c r="B28" s="58">
        <v>6</v>
      </c>
      <c r="C28" s="72" t="s">
        <v>233</v>
      </c>
      <c r="D28" s="73" t="s">
        <v>234</v>
      </c>
      <c r="E28" s="73" t="s">
        <v>235</v>
      </c>
      <c r="F28" s="75" t="s">
        <v>236</v>
      </c>
    </row>
    <row r="29" spans="1:6" ht="13.5" thickBot="1">
      <c r="A29" s="280"/>
      <c r="B29" s="71">
        <v>2</v>
      </c>
      <c r="C29" s="76" t="s">
        <v>237</v>
      </c>
      <c r="D29" s="76" t="s">
        <v>236</v>
      </c>
      <c r="E29" s="77" t="s">
        <v>238</v>
      </c>
      <c r="F29" s="78" t="s">
        <v>239</v>
      </c>
    </row>
    <row r="30" spans="1:4" ht="13.5" thickBot="1">
      <c r="A30" s="65"/>
      <c r="B30" s="66"/>
      <c r="C30" s="66"/>
      <c r="D30" s="66"/>
    </row>
    <row r="31" spans="1:4" ht="15" customHeight="1">
      <c r="A31" s="270" t="s">
        <v>240</v>
      </c>
      <c r="B31" s="271"/>
      <c r="C31" s="271"/>
      <c r="D31" s="272"/>
    </row>
    <row r="32" spans="1:4" ht="12.75">
      <c r="A32" s="273"/>
      <c r="B32" s="274"/>
      <c r="C32" s="274"/>
      <c r="D32" s="275"/>
    </row>
    <row r="33" spans="1:4" ht="12.75">
      <c r="A33" s="57" t="s">
        <v>241</v>
      </c>
      <c r="B33" s="58" t="s">
        <v>242</v>
      </c>
      <c r="C33" s="261" t="s">
        <v>205</v>
      </c>
      <c r="D33" s="262"/>
    </row>
    <row r="34" spans="1:4" ht="44.25" customHeight="1">
      <c r="A34" s="57" t="s">
        <v>206</v>
      </c>
      <c r="B34" s="58" t="s">
        <v>243</v>
      </c>
      <c r="C34" s="266" t="s">
        <v>244</v>
      </c>
      <c r="D34" s="267"/>
    </row>
    <row r="35" spans="1:4" ht="51" customHeight="1">
      <c r="A35" s="57" t="s">
        <v>208</v>
      </c>
      <c r="B35" s="58" t="s">
        <v>245</v>
      </c>
      <c r="C35" s="266" t="s">
        <v>246</v>
      </c>
      <c r="D35" s="267"/>
    </row>
    <row r="36" spans="1:4" ht="26.25" customHeight="1">
      <c r="A36" s="57" t="s">
        <v>210</v>
      </c>
      <c r="B36" s="58" t="s">
        <v>247</v>
      </c>
      <c r="C36" s="266" t="s">
        <v>248</v>
      </c>
      <c r="D36" s="267"/>
    </row>
    <row r="37" spans="1:4" ht="41.25" customHeight="1" thickBot="1">
      <c r="A37" s="62" t="s">
        <v>212</v>
      </c>
      <c r="B37" s="71" t="s">
        <v>249</v>
      </c>
      <c r="C37" s="268" t="s">
        <v>250</v>
      </c>
      <c r="D37" s="269"/>
    </row>
    <row r="38" spans="1:4" ht="13.5" thickBot="1">
      <c r="A38" s="65"/>
      <c r="B38" s="66"/>
      <c r="C38" s="66"/>
      <c r="D38" s="66"/>
    </row>
    <row r="39" spans="1:4" ht="15" customHeight="1">
      <c r="A39" s="251" t="s">
        <v>251</v>
      </c>
      <c r="B39" s="252"/>
      <c r="C39" s="253"/>
      <c r="D39" s="79"/>
    </row>
    <row r="40" spans="1:4" ht="12.75">
      <c r="A40" s="254"/>
      <c r="B40" s="255"/>
      <c r="C40" s="256"/>
      <c r="D40" s="79"/>
    </row>
    <row r="41" spans="1:4" ht="12.75">
      <c r="A41" s="57" t="s">
        <v>252</v>
      </c>
      <c r="B41" s="58" t="s">
        <v>253</v>
      </c>
      <c r="C41" s="59" t="s">
        <v>254</v>
      </c>
      <c r="D41" s="65"/>
    </row>
    <row r="42" spans="1:4" ht="31.5" customHeight="1">
      <c r="A42" s="57" t="s">
        <v>255</v>
      </c>
      <c r="B42" s="58">
        <v>100</v>
      </c>
      <c r="C42" s="61" t="s">
        <v>256</v>
      </c>
      <c r="D42" s="66"/>
    </row>
    <row r="43" spans="1:4" ht="27" customHeight="1">
      <c r="A43" s="57" t="s">
        <v>257</v>
      </c>
      <c r="B43" s="58">
        <v>60</v>
      </c>
      <c r="C43" s="61" t="s">
        <v>258</v>
      </c>
      <c r="D43" s="66"/>
    </row>
    <row r="44" spans="1:4" ht="25.5" customHeight="1">
      <c r="A44" s="57" t="s">
        <v>259</v>
      </c>
      <c r="B44" s="58">
        <v>25</v>
      </c>
      <c r="C44" s="61" t="s">
        <v>260</v>
      </c>
      <c r="D44" s="66"/>
    </row>
    <row r="45" spans="1:4" ht="27" customHeight="1" thickBot="1">
      <c r="A45" s="62" t="s">
        <v>261</v>
      </c>
      <c r="B45" s="71">
        <v>10</v>
      </c>
      <c r="C45" s="64" t="s">
        <v>262</v>
      </c>
      <c r="D45" s="66"/>
    </row>
    <row r="46" spans="1:4" ht="13.5" thickBot="1">
      <c r="A46" s="65"/>
      <c r="B46" s="66"/>
      <c r="C46" s="66"/>
      <c r="D46" s="66"/>
    </row>
    <row r="47" spans="1:6" ht="15" customHeight="1">
      <c r="A47" s="251" t="s">
        <v>263</v>
      </c>
      <c r="B47" s="252"/>
      <c r="C47" s="252"/>
      <c r="D47" s="252"/>
      <c r="E47" s="252"/>
      <c r="F47" s="253"/>
    </row>
    <row r="48" spans="1:6" ht="12.75">
      <c r="A48" s="254"/>
      <c r="B48" s="255"/>
      <c r="C48" s="255"/>
      <c r="D48" s="255"/>
      <c r="E48" s="255"/>
      <c r="F48" s="256"/>
    </row>
    <row r="49" spans="1:6" ht="15" customHeight="1">
      <c r="A49" s="257" t="s">
        <v>264</v>
      </c>
      <c r="B49" s="258"/>
      <c r="C49" s="261" t="s">
        <v>265</v>
      </c>
      <c r="D49" s="261"/>
      <c r="E49" s="261"/>
      <c r="F49" s="262"/>
    </row>
    <row r="50" spans="1:6" ht="12.75">
      <c r="A50" s="259"/>
      <c r="B50" s="260"/>
      <c r="C50" s="80" t="s">
        <v>266</v>
      </c>
      <c r="D50" s="80" t="s">
        <v>267</v>
      </c>
      <c r="E50" s="80" t="s">
        <v>268</v>
      </c>
      <c r="F50" s="81" t="s">
        <v>269</v>
      </c>
    </row>
    <row r="51" spans="1:6" ht="15" customHeight="1">
      <c r="A51" s="263" t="s">
        <v>270</v>
      </c>
      <c r="B51" s="58">
        <v>100</v>
      </c>
      <c r="C51" s="72" t="s">
        <v>271</v>
      </c>
      <c r="D51" s="72" t="s">
        <v>272</v>
      </c>
      <c r="E51" s="72" t="s">
        <v>273</v>
      </c>
      <c r="F51" s="74" t="s">
        <v>274</v>
      </c>
    </row>
    <row r="52" spans="1:6" ht="12.75">
      <c r="A52" s="264"/>
      <c r="B52" s="58">
        <v>60</v>
      </c>
      <c r="C52" s="72" t="s">
        <v>275</v>
      </c>
      <c r="D52" s="72" t="s">
        <v>276</v>
      </c>
      <c r="E52" s="73" t="s">
        <v>277</v>
      </c>
      <c r="F52" s="82" t="s">
        <v>278</v>
      </c>
    </row>
    <row r="53" spans="1:6" ht="12.75">
      <c r="A53" s="264"/>
      <c r="B53" s="58">
        <v>25</v>
      </c>
      <c r="C53" s="72" t="s">
        <v>279</v>
      </c>
      <c r="D53" s="73" t="s">
        <v>280</v>
      </c>
      <c r="E53" s="73" t="s">
        <v>281</v>
      </c>
      <c r="F53" s="75" t="s">
        <v>282</v>
      </c>
    </row>
    <row r="54" spans="1:6" ht="13.5" thickBot="1">
      <c r="A54" s="265"/>
      <c r="B54" s="71">
        <v>10</v>
      </c>
      <c r="C54" s="83" t="s">
        <v>283</v>
      </c>
      <c r="D54" s="77" t="s">
        <v>284</v>
      </c>
      <c r="E54" s="76" t="s">
        <v>285</v>
      </c>
      <c r="F54" s="84" t="s">
        <v>286</v>
      </c>
    </row>
    <row r="55" spans="1:4" ht="13.5" thickBot="1">
      <c r="A55" s="65"/>
      <c r="B55" s="66"/>
      <c r="C55" s="66"/>
      <c r="D55" s="66"/>
    </row>
    <row r="56" spans="1:4" ht="15" customHeight="1">
      <c r="A56" s="251" t="s">
        <v>287</v>
      </c>
      <c r="B56" s="252"/>
      <c r="C56" s="253"/>
      <c r="D56" s="79"/>
    </row>
    <row r="57" spans="1:4" ht="12.75">
      <c r="A57" s="254"/>
      <c r="B57" s="255"/>
      <c r="C57" s="256"/>
      <c r="D57" s="79"/>
    </row>
    <row r="58" spans="1:4" ht="12.75">
      <c r="A58" s="57" t="s">
        <v>288</v>
      </c>
      <c r="B58" s="58" t="s">
        <v>289</v>
      </c>
      <c r="C58" s="59" t="s">
        <v>205</v>
      </c>
      <c r="D58" s="65"/>
    </row>
    <row r="59" spans="1:4" ht="38.25">
      <c r="A59" s="57" t="s">
        <v>290</v>
      </c>
      <c r="B59" s="58" t="s">
        <v>291</v>
      </c>
      <c r="C59" s="61" t="s">
        <v>292</v>
      </c>
      <c r="D59" s="66"/>
    </row>
    <row r="60" spans="1:4" ht="51">
      <c r="A60" s="57" t="s">
        <v>293</v>
      </c>
      <c r="B60" s="58" t="s">
        <v>294</v>
      </c>
      <c r="C60" s="61" t="s">
        <v>295</v>
      </c>
      <c r="D60" s="66"/>
    </row>
    <row r="61" spans="1:4" ht="38.25">
      <c r="A61" s="57" t="s">
        <v>296</v>
      </c>
      <c r="B61" s="58" t="s">
        <v>297</v>
      </c>
      <c r="C61" s="61" t="s">
        <v>298</v>
      </c>
      <c r="D61" s="66"/>
    </row>
    <row r="62" spans="1:4" ht="64.5" thickBot="1">
      <c r="A62" s="62" t="s">
        <v>299</v>
      </c>
      <c r="B62" s="71">
        <v>20</v>
      </c>
      <c r="C62" s="64" t="s">
        <v>300</v>
      </c>
      <c r="D62" s="66"/>
    </row>
    <row r="63" spans="1:4" ht="13.5" thickBot="1">
      <c r="A63" s="65"/>
      <c r="B63" s="66"/>
      <c r="C63" s="66"/>
      <c r="D63" s="66"/>
    </row>
    <row r="64" spans="1:4" ht="15" customHeight="1">
      <c r="A64" s="251" t="s">
        <v>301</v>
      </c>
      <c r="B64" s="252"/>
      <c r="C64" s="252"/>
      <c r="D64" s="253"/>
    </row>
    <row r="65" spans="1:4" ht="12.75">
      <c r="A65" s="254"/>
      <c r="B65" s="255"/>
      <c r="C65" s="255"/>
      <c r="D65" s="256"/>
    </row>
    <row r="66" spans="1:4" ht="12.75">
      <c r="A66" s="57" t="s">
        <v>288</v>
      </c>
      <c r="B66" s="244" t="s">
        <v>205</v>
      </c>
      <c r="C66" s="245"/>
      <c r="D66" s="246"/>
    </row>
    <row r="67" spans="1:4" ht="25.5" customHeight="1">
      <c r="A67" s="85" t="s">
        <v>290</v>
      </c>
      <c r="B67" s="86" t="s">
        <v>302</v>
      </c>
      <c r="C67" s="247" t="s">
        <v>303</v>
      </c>
      <c r="D67" s="248"/>
    </row>
    <row r="68" spans="1:4" ht="25.5" customHeight="1">
      <c r="A68" s="87" t="s">
        <v>293</v>
      </c>
      <c r="B68" s="86" t="s">
        <v>304</v>
      </c>
      <c r="C68" s="247" t="s">
        <v>305</v>
      </c>
      <c r="D68" s="248"/>
    </row>
    <row r="69" spans="1:4" ht="25.5" customHeight="1">
      <c r="A69" s="88" t="s">
        <v>296</v>
      </c>
      <c r="B69" s="86" t="s">
        <v>306</v>
      </c>
      <c r="C69" s="247" t="s">
        <v>307</v>
      </c>
      <c r="D69" s="248"/>
    </row>
    <row r="70" spans="1:4" ht="25.5" customHeight="1" thickBot="1">
      <c r="A70" s="89" t="s">
        <v>299</v>
      </c>
      <c r="B70" s="90" t="s">
        <v>308</v>
      </c>
      <c r="C70" s="249" t="s">
        <v>309</v>
      </c>
      <c r="D70" s="250"/>
    </row>
  </sheetData>
  <sheetProtection/>
  <mergeCells count="35">
    <mergeCell ref="A1:D2"/>
    <mergeCell ref="A7:D8"/>
    <mergeCell ref="C9:D9"/>
    <mergeCell ref="C10:D10"/>
    <mergeCell ref="C11:D11"/>
    <mergeCell ref="C12:D12"/>
    <mergeCell ref="C13:D13"/>
    <mergeCell ref="A15:D16"/>
    <mergeCell ref="C17:D17"/>
    <mergeCell ref="C18:D18"/>
    <mergeCell ref="C19:D19"/>
    <mergeCell ref="C20:D20"/>
    <mergeCell ref="C21:D21"/>
    <mergeCell ref="A23:F24"/>
    <mergeCell ref="A25:B26"/>
    <mergeCell ref="C25:F25"/>
    <mergeCell ref="A27:A29"/>
    <mergeCell ref="A31:D32"/>
    <mergeCell ref="A64:D65"/>
    <mergeCell ref="C33:D33"/>
    <mergeCell ref="C34:D34"/>
    <mergeCell ref="C35:D35"/>
    <mergeCell ref="C36:D36"/>
    <mergeCell ref="C37:D37"/>
    <mergeCell ref="A39:C40"/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129" t="s">
        <v>310</v>
      </c>
      <c r="C2" s="129" t="s">
        <v>311</v>
      </c>
      <c r="D2" s="91" t="s">
        <v>312</v>
      </c>
      <c r="E2" s="91" t="s">
        <v>313</v>
      </c>
      <c r="F2" s="91" t="s">
        <v>314</v>
      </c>
      <c r="G2" s="91" t="s">
        <v>315</v>
      </c>
      <c r="H2" s="91" t="s">
        <v>316</v>
      </c>
      <c r="I2" s="91" t="s">
        <v>317</v>
      </c>
    </row>
    <row r="3" spans="2:9" ht="71.25">
      <c r="B3" s="92" t="s">
        <v>311</v>
      </c>
      <c r="C3" s="92" t="s">
        <v>318</v>
      </c>
      <c r="D3" s="93" t="s">
        <v>319</v>
      </c>
      <c r="E3" s="93" t="s">
        <v>320</v>
      </c>
      <c r="F3" s="93" t="s">
        <v>321</v>
      </c>
      <c r="G3" s="93" t="s">
        <v>322</v>
      </c>
      <c r="H3" s="93" t="s">
        <v>323</v>
      </c>
      <c r="I3" s="93" t="s">
        <v>324</v>
      </c>
    </row>
    <row r="4" spans="2:9" ht="57">
      <c r="B4" s="92" t="s">
        <v>312</v>
      </c>
      <c r="C4" s="92" t="s">
        <v>325</v>
      </c>
      <c r="D4" s="93" t="s">
        <v>326</v>
      </c>
      <c r="E4" s="93" t="s">
        <v>327</v>
      </c>
      <c r="F4" s="93" t="s">
        <v>328</v>
      </c>
      <c r="G4" s="93" t="s">
        <v>329</v>
      </c>
      <c r="H4" s="93" t="s">
        <v>330</v>
      </c>
      <c r="I4" s="93" t="s">
        <v>331</v>
      </c>
    </row>
    <row r="5" spans="2:9" ht="71.25">
      <c r="B5" s="92" t="s">
        <v>313</v>
      </c>
      <c r="C5" s="92" t="s">
        <v>332</v>
      </c>
      <c r="D5" s="93" t="s">
        <v>333</v>
      </c>
      <c r="E5" s="93" t="s">
        <v>334</v>
      </c>
      <c r="F5" s="93" t="s">
        <v>335</v>
      </c>
      <c r="G5" s="93" t="s">
        <v>336</v>
      </c>
      <c r="H5" s="93" t="s">
        <v>337</v>
      </c>
      <c r="I5" s="93" t="s">
        <v>338</v>
      </c>
    </row>
    <row r="6" spans="2:9" ht="57">
      <c r="B6" s="92" t="s">
        <v>314</v>
      </c>
      <c r="C6" s="92" t="s">
        <v>339</v>
      </c>
      <c r="D6" s="93" t="s">
        <v>340</v>
      </c>
      <c r="E6" s="92" t="s">
        <v>341</v>
      </c>
      <c r="F6" s="93" t="s">
        <v>342</v>
      </c>
      <c r="G6" s="93" t="s">
        <v>343</v>
      </c>
      <c r="H6" s="93" t="s">
        <v>344</v>
      </c>
      <c r="I6" s="93" t="s">
        <v>345</v>
      </c>
    </row>
    <row r="7" spans="2:9" ht="71.25">
      <c r="B7" s="92" t="s">
        <v>315</v>
      </c>
      <c r="C7" s="92" t="s">
        <v>346</v>
      </c>
      <c r="D7" s="93" t="s">
        <v>347</v>
      </c>
      <c r="E7" s="93" t="s">
        <v>348</v>
      </c>
      <c r="F7" s="93" t="s">
        <v>349</v>
      </c>
      <c r="G7" s="92"/>
      <c r="H7" s="93" t="s">
        <v>350</v>
      </c>
      <c r="I7" s="93" t="s">
        <v>351</v>
      </c>
    </row>
    <row r="8" spans="2:9" ht="42.75">
      <c r="B8" s="93" t="s">
        <v>352</v>
      </c>
      <c r="C8" s="92" t="s">
        <v>353</v>
      </c>
      <c r="D8" s="93" t="s">
        <v>354</v>
      </c>
      <c r="E8" s="93" t="s">
        <v>355</v>
      </c>
      <c r="F8" s="93" t="s">
        <v>356</v>
      </c>
      <c r="G8" s="92"/>
      <c r="H8" s="93" t="s">
        <v>357</v>
      </c>
      <c r="I8" s="93" t="s">
        <v>358</v>
      </c>
    </row>
    <row r="9" spans="2:9" ht="57">
      <c r="B9" s="92" t="s">
        <v>359</v>
      </c>
      <c r="C9" s="92" t="s">
        <v>360</v>
      </c>
      <c r="D9" s="93" t="s">
        <v>361</v>
      </c>
      <c r="E9" s="92"/>
      <c r="F9" s="92"/>
      <c r="G9" s="92"/>
      <c r="H9" s="93" t="s">
        <v>362</v>
      </c>
      <c r="I9" s="92"/>
    </row>
    <row r="10" spans="2:9" ht="34.5" customHeight="1">
      <c r="B10" s="92"/>
      <c r="C10" s="92" t="s">
        <v>363</v>
      </c>
      <c r="D10" s="92"/>
      <c r="E10" s="92"/>
      <c r="F10" s="92"/>
      <c r="G10" s="92"/>
      <c r="H10" s="93" t="s">
        <v>364</v>
      </c>
      <c r="I10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Jeisson Andres Moreno Cespedes</cp:lastModifiedBy>
  <cp:lastPrinted>2013-06-20T16:17:39Z</cp:lastPrinted>
  <dcterms:created xsi:type="dcterms:W3CDTF">2004-11-18T17:23:14Z</dcterms:created>
  <dcterms:modified xsi:type="dcterms:W3CDTF">2023-12-20T21:30:12Z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