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1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2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<sst xmlns="http://schemas.openxmlformats.org/spreadsheetml/2006/main" count="1392" uniqueCount="526">
  <si>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</si>
  <si>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</si>
  <si>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</si>
  <si>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</si>
  <si>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</si>
  <si>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</si>
  <si>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</si>
  <si>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</si>
  <si>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</si>
  <si>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</si>
  <si>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</si>
  <si>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</si>
  <si>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</si>
  <si>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</si>
  <si>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</si>
  <si>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</si>
  <si>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</si>
  <si>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</si>
  <si>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</si>
  <si>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</si>
  <si>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</si>
  <si>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</si>
  <si>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</si>
  <si>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</si>
  <si>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</si>
  <si>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</si>
  <si>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</si>
  <si>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</si>
  <si>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</si>
  <si>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</si>
  <si>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</si>
  <si>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</si>
  <si>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</si>
  <si>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</si>
  <si>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</si>
  <si>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</si>
  <si>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</si>
  <si>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</si>
  <si>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</si>
  <si>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</si>
  <si>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</si>
  <si>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</si>
  <si>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</si>
  <si>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</si>
  <si>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</si>
  <si>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</si>
  <si>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</si>
  <si>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</si>
  <si>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</si>
  <si>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</si>
  <si>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</si>
  <si>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</si>
  <si>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</si>
  <si>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</si>
  <si>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</si>
  <si>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</si>
  <si>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</si>
  <si>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</si>
  <si>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</si>
  <si>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</si>
  <si>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</si>
  <si>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</si>
  <si>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</si>
  <si>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</si>
  <si>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</si>
  <si>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</si>
  <si>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</si>
  <si>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</si>
  <si>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</si>
  <si>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</si>
  <si>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</si>
  <si>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</si>
  <si>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</si>
  <si>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</si>
  <si>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</si>
  <si>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</si>
  <si>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</si>
  <si>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</si>
  <si>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</si>
  <si>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</si>
  <si>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</si>
  <si>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</si>
  <si>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</si>
  <si>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</si>
  <si>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</si>
  <si>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</si>
  <si>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</si>
  <si>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</si>
  <si>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</si>
  <si>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</si>
  <si>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</si>
  <si>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</si>
  <si>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</si>
  <si>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</si>
  <si>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</si>
  <si>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</si>
  <si>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</si>
  <si>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</si>
  <si>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</si>
  <si>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</si>
  <si>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</si>
  <si>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</si>
  <si>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</si>
  <si>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</si>
  <si>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</si>
  <si>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</si>
  <si>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</si>
  <si>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</si>
  <si>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</si>
  <si>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</si>
  <si>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</si>
  <si>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</si>
  <si>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</si>
  <si>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</si>
  <si>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</si>
  <si>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</si>
  <si>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</si>
  <si>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</si>
  <si>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</si>
  <si>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</si>
  <si>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</si>
  <si>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</si>
  <si>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</si>
  <si>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</si>
  <si>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</si>
  <si>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</si>
  <si>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</si>
  <si>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</si>
  <si>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</si>
  <si>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</si>
  <si>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</si>
  <si>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</si>
  <si>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</si>
  <si>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</si>
  <si>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</si>
  <si>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</si>
  <si>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</si>
  <si>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</si>
  <si>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</si>
  <si>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</si>
  <si>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</si>
  <si>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</si>
  <si>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</si>
  <si>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</si>
  <si>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</si>
  <si>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</si>
  <si>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</si>
  <si>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</si>
  <si>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</si>
  <si>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</si>
  <si>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</si>
  <si>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</si>
  <si>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</si>
  <si>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</si>
  <si>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</si>
  <si>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</si>
  <si>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</si>
  <si>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</si>
  <si>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</si>
  <si>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</si>
  <si>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</si>
  <si>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</si>
  <si>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</si>
  <si>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</si>
  <si>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</si>
  <si>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</si>
  <si>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</si>
  <si>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</si>
  <si>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</si>
  <si>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</si>
  <si>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</si>
  <si>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</si>
  <si>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</si>
  <si>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</si>
  <si>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</si>
  <si>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</si>
  <si>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</si>
  <si>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</si>
  <si>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</si>
  <si>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</si>
  <si>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</si>
  <si>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</si>
  <si>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</si>
  <si>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</si>
  <si>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</si>
  <si>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</si>
  <si>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</si>
  <si>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</si>
  <si>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</si>
  <si>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</si>
  <si>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</si>
  <si>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</si>
  <si>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Rutinaria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</si>
  <si>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</si>
  <si>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</si>
  <si>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</si>
  <si>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</si>
  <si>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</si>
  <si>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</si>
  <si>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</si>
  <si>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</si>
  <si>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</si>
  <si>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</si>
  <si>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</si>
  <si>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</si>
  <si>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</si>
  <si>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</si>
  <si>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</si>
  <si>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</si>
  <si>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</si>
  <si>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</si>
  <si>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</si>
  <si>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</si>
  <si>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</si>
  <si>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</si>
  <si>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</si>
  <si>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</si>
  <si>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</si>
  <si>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</si>
  <si>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</si>
  <si>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</si>
  <si>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</si>
  <si>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</si>
  <si>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</si>
  <si>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</si>
  <si>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</si>
  <si>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</si>
  <si>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</si>
  <si>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</si>
  <si>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</si>
  <si>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</si>
  <si>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</si>
  <si>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</si>
  <si>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</si>
  <si>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</si>
  <si>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</si>
  <si>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</si>
  <si>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</si>
  <si>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</si>
  <si>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</si>
  <si>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</si>
  <si>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</si>
  <si>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</si>
  <si>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</si>
  <si>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</si>
  <si>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</si>
  <si>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</si>
  <si>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</si>
  <si>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</si>
  <si>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</si>
  <si>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</si>
  <si>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</si>
  <si>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</si>
  <si>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</si>
  <si>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</si>
  <si>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</si>
  <si>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</si>
  <si>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</si>
  <si>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</si>
  <si>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</si>
  <si>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</si>
  <si>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</si>
  <si>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</si>
  <si>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</si>
  <si>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</si>
  <si>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</si>
  <si>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</si>
  <si>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</si>
  <si>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</si>
  <si>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</si>
  <si>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</si>
  <si>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</si>
  <si>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</si>
  <si>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</si>
  <si>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</si>
  <si>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</si>
  <si>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</si>
  <si>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</si>
  <si>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</si>
  <si>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</si>
  <si>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</si>
  <si>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</si>
  <si>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</si>
  <si>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</si>
  <si>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</si>
  <si>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</si>
  <si>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</si>
  <si>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</si>
  <si>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</si>
  <si>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</si>
  <si>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</si>
  <si>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</si>
  <si>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</si>
  <si>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</si>
  <si>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</si>
  <si>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</si>
  <si>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</si>
  <si>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</si>
  <si>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</si>
  <si>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</si>
  <si>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</si>
  <si>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</si>
  <si>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</si>
  <si>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</si>
  <si>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</si>
  <si>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</si>
  <si>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</si>
  <si>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</si>
  <si>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</si>
  <si>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</si>
  <si>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</si>
  <si>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</si>
  <si>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</si>
  <si>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</si>
  <si>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</si>
  <si>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</si>
  <si>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</si>
  <si>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</si>
  <si>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</si>
  <si>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</si>
  <si>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</si>
  <si>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</si>
  <si>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</si>
  <si>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</si>
  <si>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</si>
  <si>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</si>
  <si>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</si>
  <si>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</si>
  <si>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</si>
  <si>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</si>
  <si>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</si>
  <si>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</si>
  <si>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</si>
  <si>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</si>
  <si>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</si>
  <si>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</si>
  <si>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</si>
  <si>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</si>
  <si>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</si>
  <si>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</si>
  <si>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</si>
  <si>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</si>
  <si>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</si>
  <si>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</si>
  <si>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</si>
  <si>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</si>
  <si>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</si>
  <si>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</si>
  <si>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</si>
  <si>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</si>
  <si>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</si>
  <si>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</si>
  <si>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</si>
  <si>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</si>
  <si>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</si>
  <si>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</si>
  <si>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</si>
  <si>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</si>
  <si>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</si>
  <si>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</si>
  <si>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</si>
  <si>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</si>
  <si>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</si>
  <si>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</si>
  <si>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</si>
  <si>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</si>
  <si>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</si>
  <si>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</si>
  <si>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</si>
  <si>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</si>
  <si>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</si>
  <si>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</si>
  <si>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</si>
  <si>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</si>
  <si>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</si>
  <si>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</si>
  <si>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</si>
  <si>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</si>
  <si>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</si>
  <si>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</si>
  <si>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</si>
  <si>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</si>
  <si>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</si>
  <si>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</si>
  <si>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</si>
  <si>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</si>
  <si>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</si>
  <si>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</si>
  <si>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</si>
  <si>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</si>
  <si>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</si>
  <si>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</si>
  <si>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</si>
  <si>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</si>
  <si>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</si>
  <si>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</si>
  <si>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</si>
  <si>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</si>
  <si>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</si>
  <si>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</si>
  <si>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</si>
  <si>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</si>
  <si>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</si>
  <si>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</si>
  <si>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</si>
  <si>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</si>
  <si>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</si>
  <si>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</si>
  <si>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</si>
  <si>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</si>
  <si>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</si>
  <si>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</si>
  <si>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</si>
  <si>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</si>
  <si>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</si>
  <si>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</si>
  <si>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</si>
  <si>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</si>
  <si>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</si>
  <si>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</si>
  <si>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</si>
  <si>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</si>
  <si>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</si>
  <si>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</si>
  <si>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</si>
  <si>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</si>
  <si>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</si>
  <si>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</si>
  <si>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</si>
  <si>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</si>
  <si>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</si>
  <si>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</si>
  <si>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</si>
  <si>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</si>
  <si>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</si>
  <si>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</si>
  <si>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</si>
  <si>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</si>
  <si>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</si>
  <si>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</si>
  <si>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</si>
  <si>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</si>
  <si>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</si>
  <si>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</si>
  <si>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</si>
  <si>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</si>
  <si>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</si>
  <si>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</si>
  <si>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</si>
  <si>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</si>
  <si>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</si>
  <si>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</si>
  <si>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</si>
  <si>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</si>
  <si>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</si>
  <si>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</si>
  <si>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</si>
  <si>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</si>
  <si>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</si>
  <si>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</si>
  <si>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</si>
  <si>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</si>
  <si>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</si>
  <si>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</si>
  <si>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</si>
  <si>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</si>
  <si>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</si>
  <si>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</si>
  <si>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</si>
  <si>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</si>
  <si>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</si>
  <si>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</si>
  <si>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</si>
  <si>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</si>
  <si>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</si>
  <si>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</si>
  <si>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</si>
  <si>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</si>
  <si>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</si>
  <si>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</si>
  <si>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</si>
  <si>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</si>
  <si>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</si>
  <si>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</si>
  <si>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</si>
  <si>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</si>
  <si>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</si>
  <si>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</si>
  <si>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</si>
  <si>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</si>
  <si>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</si>
  <si>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</si>
  <si>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</si>
  <si>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</si>
  <si>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Mantenimiento</t>
  </si>
  <si>
    <t>Reparar, arreglar y mantener las instalaciones en temas de manteniendo estructural  y locativo</t>
  </si>
  <si>
    <t>Contratista</t>
  </si>
  <si>
    <t>Capacitación sonre prevención del riesgo mecánico Y Verificar uso EPP</t>
  </si>
  <si>
    <t>Caída de objetos aplastamiento por caída de elementos</t>
  </si>
  <si>
    <t>Lesiones como heridas, aplastamientos, laceraciones, avulsiones en diferentes partes del cuerpo</t>
  </si>
  <si>
    <t>Capacitación sonre prevención del riesgo mecánico</t>
  </si>
  <si>
    <t>Uso de EPP</t>
  </si>
  <si>
    <t>Capacitación sobre prevención del riesgo</t>
  </si>
  <si>
    <t>Trabajo con pulidora,esmeril, sierra para cortes de madera</t>
  </si>
  <si>
    <t>Afectaciones respiratorias, oculares</t>
  </si>
  <si>
    <t>Capacitación sobre riesgo mecánico</t>
  </si>
  <si>
    <t>Uso de protección resiratoria y ocular</t>
  </si>
  <si>
    <t>Capacitación sobre el riesgo</t>
  </si>
  <si>
    <t>Lesiones oculares y afectaciones respiratorias</t>
  </si>
  <si>
    <t>Lesiones osteomusculares</t>
  </si>
  <si>
    <t>Capacitación sonre prevención del riesgo biomecánico y verificar uso EPP</t>
  </si>
  <si>
    <t>Zonas con altos indices de inseguridad.</t>
  </si>
  <si>
    <t>lesiones leves o graves</t>
  </si>
  <si>
    <t>Sensibilización sobre prevención del riesgo público</t>
  </si>
  <si>
    <t>Lesiones graves y leves</t>
  </si>
  <si>
    <t>Capacitación sobre prevención del riesgo, pausas activas</t>
  </si>
  <si>
    <t>BODEGA GENERAL PTE ARANDA</t>
  </si>
  <si>
    <t>29/12/2023-Matriz de peligro actualizada por Diana Yulieth Melo, Cargo: Contratista SST SAF Talento Humano</t>
  </si>
  <si>
    <t>Never del Cristo Avendaño</t>
  </si>
  <si>
    <t>Cra 44 #20A 48 localidad Puente Aranda</t>
  </si>
  <si>
    <t>Traslado de elementos, entrega de difrentes tipos de elementos</t>
  </si>
  <si>
    <t>Elementos almacenados en partes altas de estantería</t>
  </si>
  <si>
    <t>Encargado de almacén
apoyo de almacén, personal de Producción</t>
  </si>
  <si>
    <t>Solicitudes para ingreso y retiro de elementos, almacenamiento de los diferentes elementos requeridos por la entidad.</t>
  </si>
  <si>
    <t>Movimiento de elementos, cargue y descargue, acomodación de elementos</t>
  </si>
  <si>
    <t>Mantenimiento preventivo de las áreas de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</si>
</sst>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0" borderId="12" xfId="0" applyFont="1" applyFill="1" applyBorder="1" applyAlignment="1">
      <alignment horizontal="center" vertical="center"/>
    </xf>
    <xf numFmtId="0" fontId="79" fillId="41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horizontal="center" vertical="top" wrapText="1"/>
    </xf>
    <xf numFmtId="0" fontId="16" fillId="43" borderId="12" xfId="0" applyFont="1" applyFill="1" applyBorder="1" applyAlignment="1">
      <alignment horizontal="center" vertical="top" wrapText="1"/>
    </xf>
    <xf numFmtId="0" fontId="16" fillId="43" borderId="19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3" borderId="21" xfId="0" applyFont="1" applyFill="1" applyBorder="1" applyAlignment="1">
      <alignment horizontal="center" vertical="top" wrapText="1"/>
    </xf>
    <xf numFmtId="0" fontId="16" fillId="44" borderId="22" xfId="0" applyFont="1" applyFill="1" applyBorder="1" applyAlignment="1">
      <alignment horizontal="center" vertical="top" wrapText="1"/>
    </xf>
    <xf numFmtId="0" fontId="16" fillId="45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76" fillId="37" borderId="30" xfId="0" applyFont="1" applyFill="1" applyBorder="1" applyAlignment="1">
      <alignment horizontal="center" vertical="center"/>
    </xf>
    <xf numFmtId="0" fontId="76" fillId="37" borderId="31" xfId="0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0" fontId="76" fillId="37" borderId="33" xfId="0" applyFont="1" applyFill="1" applyBorder="1" applyAlignment="1">
      <alignment horizontal="center" vertical="center"/>
    </xf>
    <xf numFmtId="14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29" xfId="0" applyFont="1" applyFill="1" applyBorder="1" applyAlignment="1" applyProtection="1">
      <alignment horizontal="center" vertical="center" wrapText="1"/>
      <protection locked="0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4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5" xfId="51" applyFont="1" applyFill="1" applyBorder="1" applyAlignment="1" applyProtection="1">
      <alignment horizontal="center" vertical="center" wrapText="1"/>
      <protection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2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9" fontId="16" fillId="40" borderId="12" xfId="68" applyFont="1" applyFill="1" applyBorder="1" applyAlignment="1" applyProtection="1">
      <alignment horizontal="center" vertical="center"/>
      <protection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46" xfId="0" applyNumberFormat="1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26" xfId="0" applyNumberFormat="1" applyFont="1" applyFill="1" applyBorder="1" applyAlignment="1">
      <alignment horizontal="center" vertical="center" wrapText="1"/>
    </xf>
    <xf numFmtId="49" fontId="0" fillId="35" borderId="27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28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4" xfId="0" applyNumberFormat="1" applyFont="1" applyFill="1" applyBorder="1" applyAlignment="1">
      <alignment horizontal="center" vertical="center" wrapText="1"/>
    </xf>
    <xf numFmtId="9" fontId="0" fillId="36" borderId="25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4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46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46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46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80" fillId="37" borderId="46" xfId="0" applyFont="1" applyFill="1" applyBorder="1" applyAlignment="1">
      <alignment horizontal="center" vertical="center" wrapText="1"/>
    </xf>
    <xf numFmtId="0" fontId="80" fillId="37" borderId="17" xfId="0" applyFont="1" applyFill="1" applyBorder="1" applyAlignment="1">
      <alignment horizontal="center" vertical="center" wrapText="1"/>
    </xf>
    <xf numFmtId="0" fontId="78" fillId="40" borderId="47" xfId="0" applyFont="1" applyFill="1" applyBorder="1" applyAlignment="1">
      <alignment horizontal="center" vertical="center" wrapText="1"/>
    </xf>
    <xf numFmtId="0" fontId="78" fillId="40" borderId="48" xfId="0" applyFont="1" applyFill="1" applyBorder="1" applyAlignment="1">
      <alignment horizontal="center" vertical="center" wrapText="1"/>
    </xf>
    <xf numFmtId="0" fontId="78" fillId="40" borderId="49" xfId="0" applyFont="1" applyFill="1" applyBorder="1" applyAlignment="1">
      <alignment horizontal="center" vertical="center" wrapText="1"/>
    </xf>
    <xf numFmtId="0" fontId="78" fillId="40" borderId="5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51" xfId="0" applyFont="1" applyFill="1" applyBorder="1" applyAlignment="1">
      <alignment horizontal="center" vertical="center" wrapText="1"/>
    </xf>
    <xf numFmtId="0" fontId="9" fillId="40" borderId="52" xfId="52" applyFont="1" applyFill="1" applyBorder="1" applyAlignment="1" applyProtection="1">
      <alignment horizontal="center" vertical="center" wrapText="1"/>
      <protection/>
    </xf>
    <xf numFmtId="0" fontId="9" fillId="40" borderId="53" xfId="52" applyFont="1" applyFill="1" applyBorder="1" applyAlignment="1" applyProtection="1">
      <alignment horizontal="center" vertical="center" wrapText="1"/>
      <protection/>
    </xf>
    <xf numFmtId="0" fontId="9" fillId="40" borderId="54" xfId="52" applyFont="1" applyFill="1" applyBorder="1" applyAlignment="1" applyProtection="1">
      <alignment horizontal="center" vertical="center" wrapText="1"/>
      <protection/>
    </xf>
    <xf numFmtId="0" fontId="9" fillId="40" borderId="18" xfId="52" applyFont="1" applyFill="1" applyBorder="1" applyAlignment="1" applyProtection="1">
      <alignment horizontal="center" vertical="center" wrapText="1"/>
      <protection/>
    </xf>
    <xf numFmtId="0" fontId="9" fillId="40" borderId="12" xfId="52" applyFont="1" applyFill="1" applyBorder="1" applyAlignment="1" applyProtection="1">
      <alignment horizontal="center" vertical="center" wrapText="1"/>
      <protection/>
    </xf>
    <xf numFmtId="0" fontId="9" fillId="40" borderId="19" xfId="52" applyFont="1" applyFill="1" applyBorder="1" applyAlignment="1" applyProtection="1">
      <alignment horizontal="center" vertical="center" wrapText="1"/>
      <protection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16" fillId="32" borderId="5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0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9" fillId="40" borderId="47" xfId="52" applyFont="1" applyFill="1" applyBorder="1" applyAlignment="1" applyProtection="1">
      <alignment horizontal="center" vertical="center" wrapText="1"/>
      <protection/>
    </xf>
    <xf numFmtId="0" fontId="9" fillId="40" borderId="48" xfId="52" applyFont="1" applyFill="1" applyBorder="1" applyAlignment="1" applyProtection="1">
      <alignment horizontal="center" vertical="center" wrapText="1"/>
      <protection/>
    </xf>
    <xf numFmtId="0" fontId="9" fillId="40" borderId="49" xfId="52" applyFont="1" applyFill="1" applyBorder="1" applyAlignment="1" applyProtection="1">
      <alignment horizontal="center" vertical="center" wrapText="1"/>
      <protection/>
    </xf>
    <xf numFmtId="0" fontId="9" fillId="40" borderId="50" xfId="52" applyFont="1" applyFill="1" applyBorder="1" applyAlignment="1" applyProtection="1">
      <alignment horizontal="center" vertical="center" wrapText="1"/>
      <protection/>
    </xf>
    <xf numFmtId="0" fontId="9" fillId="40" borderId="13" xfId="52" applyFont="1" applyFill="1" applyBorder="1" applyAlignment="1" applyProtection="1">
      <alignment horizontal="center" vertical="center" wrapText="1"/>
      <protection/>
    </xf>
    <xf numFmtId="0" fontId="9" fillId="40" borderId="51" xfId="52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textRotation="90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46" borderId="12" xfId="0" applyFont="1" applyFill="1" applyBorder="1" applyAlignment="1">
      <alignment vertical="center" wrapText="1"/>
    </xf>
    <xf numFmtId="0" fontId="14" fillId="34" borderId="12" xfId="0" applyFont="1" applyFill="1" applyBorder="1" applyAlignment="1" applyProtection="1">
      <alignment horizontal="center"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354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46956711"/>
        <c:axId val="19957216"/>
      </c:bar3D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45397217"/>
        <c:axId val="5921770"/>
      </c:bar3D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53295931"/>
        <c:axId val="9901332"/>
      </c:bar3D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22003125"/>
        <c:axId val="63810398"/>
      </c:bar3D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37422671"/>
        <c:axId val="1259720"/>
      </c:bar3D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11337481"/>
        <c:axId val="34928466"/>
      </c:bar3D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476250</xdr:rowOff>
    </xdr:from>
    <xdr:to>
      <xdr:col>3</xdr:col>
      <xdr:colOff>1114425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.mel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="70" zoomScaleNormal="70" zoomScalePageLayoutView="0" workbookViewId="0" topLeftCell="AD1">
      <selection activeCell="AP14" sqref="AP14:AP48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61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19"/>
      <c r="C1" s="119"/>
      <c r="D1" s="119"/>
      <c r="E1" s="119"/>
      <c r="F1" s="120" t="s">
        <v>184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9" t="s">
        <v>164</v>
      </c>
      <c r="BB1" s="14" t="s">
        <v>187</v>
      </c>
    </row>
    <row r="2" spans="1:54" ht="45.75" customHeight="1">
      <c r="A2" s="6"/>
      <c r="B2" s="119"/>
      <c r="C2" s="119"/>
      <c r="D2" s="119"/>
      <c r="E2" s="119"/>
      <c r="F2" s="121" t="s">
        <v>183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3"/>
      <c r="BA2" s="19" t="s">
        <v>166</v>
      </c>
      <c r="BB2" s="15" t="s">
        <v>185</v>
      </c>
    </row>
    <row r="3" spans="1:54" ht="45.75" customHeight="1">
      <c r="A3" s="6"/>
      <c r="B3" s="119"/>
      <c r="C3" s="119"/>
      <c r="D3" s="119"/>
      <c r="E3" s="119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6"/>
      <c r="BA3" s="19" t="s">
        <v>167</v>
      </c>
      <c r="BB3" s="20" t="s">
        <v>186</v>
      </c>
    </row>
    <row r="4" spans="1:67" s="12" customFormat="1" ht="45.75" customHeight="1">
      <c r="A4" s="9"/>
      <c r="B4" s="119"/>
      <c r="C4" s="119"/>
      <c r="D4" s="119"/>
      <c r="E4" s="119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9"/>
      <c r="BA4" s="19" t="s">
        <v>168</v>
      </c>
      <c r="BB4" s="16">
        <v>45231</v>
      </c>
      <c r="BN4" s="21" t="s">
        <v>30</v>
      </c>
      <c r="BO4" s="22" t="s">
        <v>31</v>
      </c>
    </row>
    <row r="5" spans="1:67" ht="45.75" customHeight="1">
      <c r="A5" s="6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4"/>
      <c r="BN5" s="23" t="s">
        <v>35</v>
      </c>
      <c r="BO5" s="24" t="s">
        <v>32</v>
      </c>
    </row>
    <row r="6" spans="1:67" ht="45.75" customHeight="1">
      <c r="A6" s="6"/>
      <c r="B6" s="132" t="s">
        <v>165</v>
      </c>
      <c r="C6" s="133"/>
      <c r="D6" s="134"/>
      <c r="E6" s="134"/>
      <c r="F6" s="135"/>
      <c r="G6" s="136" t="s">
        <v>517</v>
      </c>
      <c r="H6" s="137"/>
      <c r="I6" s="137"/>
      <c r="J6" s="137"/>
      <c r="K6" s="137"/>
      <c r="L6" s="137"/>
      <c r="M6" s="138"/>
      <c r="N6" s="142"/>
      <c r="O6" s="6"/>
      <c r="P6" s="6"/>
      <c r="Q6" s="6"/>
      <c r="R6" s="6"/>
      <c r="S6" s="6"/>
      <c r="T6" s="132" t="s">
        <v>159</v>
      </c>
      <c r="U6" s="134"/>
      <c r="V6" s="134"/>
      <c r="W6" s="135"/>
      <c r="X6" s="136" t="s">
        <v>518</v>
      </c>
      <c r="Y6" s="137"/>
      <c r="Z6" s="137"/>
      <c r="AA6" s="137"/>
      <c r="AB6" s="144"/>
      <c r="AC6" s="145"/>
      <c r="AD6" s="6"/>
      <c r="AE6" s="6"/>
      <c r="AF6" s="6"/>
      <c r="AG6" s="6"/>
      <c r="AH6" s="6"/>
      <c r="AI6" s="6"/>
      <c r="AJ6" s="6"/>
      <c r="AK6" s="6"/>
      <c r="AL6" s="6"/>
      <c r="AM6" s="6"/>
      <c r="AN6" s="25"/>
      <c r="AO6" s="25"/>
      <c r="AP6" s="25"/>
      <c r="AQ6" s="25"/>
      <c r="AR6" s="25"/>
      <c r="AS6" s="25"/>
      <c r="AT6" s="25"/>
      <c r="AU6" s="25"/>
      <c r="AV6" s="26"/>
      <c r="AW6" s="25"/>
      <c r="AX6" s="25"/>
      <c r="AY6" s="25"/>
      <c r="AZ6" s="25"/>
      <c r="BB6" s="5"/>
      <c r="BN6" s="27" t="s">
        <v>41</v>
      </c>
      <c r="BO6" s="24" t="s">
        <v>33</v>
      </c>
    </row>
    <row r="7" spans="1:67" ht="45.75" customHeight="1">
      <c r="A7" s="6"/>
      <c r="B7" s="132"/>
      <c r="C7" s="133"/>
      <c r="D7" s="134"/>
      <c r="E7" s="134"/>
      <c r="F7" s="135"/>
      <c r="G7" s="139"/>
      <c r="H7" s="140"/>
      <c r="I7" s="140"/>
      <c r="J7" s="140"/>
      <c r="K7" s="140"/>
      <c r="L7" s="140"/>
      <c r="M7" s="141"/>
      <c r="N7" s="143"/>
      <c r="O7" s="6"/>
      <c r="P7" s="6"/>
      <c r="Q7" s="6"/>
      <c r="R7" s="6"/>
      <c r="S7" s="6"/>
      <c r="T7" s="132"/>
      <c r="U7" s="134"/>
      <c r="V7" s="134"/>
      <c r="W7" s="135"/>
      <c r="X7" s="139"/>
      <c r="Y7" s="140"/>
      <c r="Z7" s="140"/>
      <c r="AA7" s="140"/>
      <c r="AB7" s="146"/>
      <c r="AC7" s="147"/>
      <c r="AD7" s="6"/>
      <c r="AE7" s="6"/>
      <c r="AF7" s="6"/>
      <c r="AG7" s="6"/>
      <c r="AH7" s="6"/>
      <c r="AI7" s="6"/>
      <c r="AJ7" s="6"/>
      <c r="AK7" s="6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B7" s="5"/>
      <c r="BN7" s="27" t="s">
        <v>46</v>
      </c>
      <c r="BO7" s="24" t="s">
        <v>34</v>
      </c>
    </row>
    <row r="8" spans="1:67" ht="45.75" customHeight="1">
      <c r="A8" s="6"/>
      <c r="B8" s="132" t="s">
        <v>161</v>
      </c>
      <c r="C8" s="133"/>
      <c r="D8" s="134"/>
      <c r="E8" s="134"/>
      <c r="F8" s="135"/>
      <c r="G8" s="139" t="s">
        <v>516</v>
      </c>
      <c r="H8" s="140"/>
      <c r="I8" s="140"/>
      <c r="J8" s="140"/>
      <c r="K8" s="140"/>
      <c r="L8" s="140"/>
      <c r="M8" s="141"/>
      <c r="N8" s="143"/>
      <c r="O8" s="6"/>
      <c r="P8" s="6"/>
      <c r="Q8" s="6"/>
      <c r="R8" s="6"/>
      <c r="S8" s="6"/>
      <c r="T8" s="132" t="s">
        <v>160</v>
      </c>
      <c r="U8" s="134"/>
      <c r="V8" s="134"/>
      <c r="W8" s="135"/>
      <c r="X8" s="139" t="s">
        <v>519</v>
      </c>
      <c r="Y8" s="140"/>
      <c r="Z8" s="140"/>
      <c r="AA8" s="140"/>
      <c r="AB8" s="146"/>
      <c r="AC8" s="147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7" t="s">
        <v>49</v>
      </c>
      <c r="BO8" s="24" t="s">
        <v>36</v>
      </c>
    </row>
    <row r="9" spans="1:67" ht="45.75" customHeight="1">
      <c r="A9" s="6"/>
      <c r="B9" s="132"/>
      <c r="C9" s="133"/>
      <c r="D9" s="134"/>
      <c r="E9" s="134"/>
      <c r="F9" s="135"/>
      <c r="G9" s="148"/>
      <c r="H9" s="149"/>
      <c r="I9" s="149"/>
      <c r="J9" s="149"/>
      <c r="K9" s="149"/>
      <c r="L9" s="149"/>
      <c r="M9" s="150"/>
      <c r="N9" s="143"/>
      <c r="O9" s="6"/>
      <c r="P9" s="6"/>
      <c r="Q9" s="6"/>
      <c r="R9" s="6"/>
      <c r="S9" s="6"/>
      <c r="T9" s="132"/>
      <c r="U9" s="134"/>
      <c r="V9" s="134"/>
      <c r="W9" s="135"/>
      <c r="X9" s="148"/>
      <c r="Y9" s="149"/>
      <c r="Z9" s="149"/>
      <c r="AA9" s="149"/>
      <c r="AB9" s="151"/>
      <c r="AC9" s="15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N9" s="27" t="s">
        <v>148</v>
      </c>
      <c r="BO9" s="24" t="s">
        <v>37</v>
      </c>
    </row>
    <row r="10" spans="1:67" ht="45.75" customHeight="1">
      <c r="A10" s="6"/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5"/>
      <c r="BN10" s="27" t="s">
        <v>56</v>
      </c>
      <c r="BO10" s="24" t="s">
        <v>38</v>
      </c>
    </row>
    <row r="11" spans="1:67" ht="45.75" customHeight="1">
      <c r="A11" s="6"/>
      <c r="B11" s="156" t="s">
        <v>17</v>
      </c>
      <c r="C11" s="157"/>
      <c r="D11" s="157"/>
      <c r="E11" s="157"/>
      <c r="F11" s="158"/>
      <c r="G11" s="156" t="s">
        <v>8</v>
      </c>
      <c r="H11" s="157"/>
      <c r="I11" s="157"/>
      <c r="J11" s="157"/>
      <c r="K11" s="158"/>
      <c r="L11" s="156" t="s">
        <v>86</v>
      </c>
      <c r="M11" s="158"/>
      <c r="N11" s="156" t="s">
        <v>158</v>
      </c>
      <c r="O11" s="157"/>
      <c r="P11" s="158"/>
      <c r="Q11" s="156" t="s">
        <v>177</v>
      </c>
      <c r="R11" s="157"/>
      <c r="S11" s="158"/>
      <c r="T11" s="156" t="s">
        <v>15</v>
      </c>
      <c r="U11" s="157"/>
      <c r="V11" s="157"/>
      <c r="W11" s="157"/>
      <c r="X11" s="157"/>
      <c r="Y11" s="157"/>
      <c r="Z11" s="157"/>
      <c r="AA11" s="158"/>
      <c r="AB11" s="28"/>
      <c r="AC11" s="156" t="s">
        <v>16</v>
      </c>
      <c r="AD11" s="157"/>
      <c r="AE11" s="157"/>
      <c r="AF11" s="157"/>
      <c r="AG11" s="158"/>
      <c r="AH11" s="156" t="s">
        <v>146</v>
      </c>
      <c r="AI11" s="157"/>
      <c r="AJ11" s="157"/>
      <c r="AK11" s="157"/>
      <c r="AL11" s="157"/>
      <c r="AM11" s="157"/>
      <c r="AN11" s="157"/>
      <c r="AO11" s="158"/>
      <c r="AP11" s="156" t="s">
        <v>182</v>
      </c>
      <c r="AQ11" s="157"/>
      <c r="AR11" s="158"/>
      <c r="AS11" s="156" t="s">
        <v>147</v>
      </c>
      <c r="AT11" s="157"/>
      <c r="AU11" s="157"/>
      <c r="AV11" s="157"/>
      <c r="AW11" s="158"/>
      <c r="AX11" s="156" t="s">
        <v>18</v>
      </c>
      <c r="AY11" s="157"/>
      <c r="AZ11" s="157"/>
      <c r="BA11" s="157"/>
      <c r="BB11" s="158"/>
      <c r="BC11" s="8"/>
      <c r="BD11" s="8"/>
      <c r="BE11" s="8"/>
      <c r="BF11" s="8"/>
      <c r="BG11" s="8"/>
      <c r="BN11" s="27" t="s">
        <v>60</v>
      </c>
      <c r="BO11" s="24" t="s">
        <v>39</v>
      </c>
    </row>
    <row r="12" spans="1:67" ht="45.75" customHeight="1">
      <c r="A12" s="6"/>
      <c r="B12" s="159" t="s">
        <v>156</v>
      </c>
      <c r="C12" s="159" t="s">
        <v>169</v>
      </c>
      <c r="D12" s="159" t="s">
        <v>157</v>
      </c>
      <c r="E12" s="159" t="s">
        <v>170</v>
      </c>
      <c r="F12" s="159" t="s">
        <v>9</v>
      </c>
      <c r="G12" s="159" t="s">
        <v>10</v>
      </c>
      <c r="H12" s="161" t="s">
        <v>4</v>
      </c>
      <c r="I12" s="161" t="s">
        <v>6</v>
      </c>
      <c r="J12" s="161" t="s">
        <v>7</v>
      </c>
      <c r="K12" s="161" t="s">
        <v>5</v>
      </c>
      <c r="L12" s="163" t="s">
        <v>28</v>
      </c>
      <c r="M12" s="163" t="s">
        <v>29</v>
      </c>
      <c r="N12" s="159" t="s">
        <v>171</v>
      </c>
      <c r="O12" s="163" t="s">
        <v>172</v>
      </c>
      <c r="P12" s="161" t="s">
        <v>173</v>
      </c>
      <c r="Q12" s="161" t="s">
        <v>174</v>
      </c>
      <c r="R12" s="161" t="s">
        <v>175</v>
      </c>
      <c r="S12" s="161" t="s">
        <v>176</v>
      </c>
      <c r="T12" s="161" t="s">
        <v>141</v>
      </c>
      <c r="U12" s="161" t="s">
        <v>142</v>
      </c>
      <c r="V12" s="161" t="s">
        <v>143</v>
      </c>
      <c r="W12" s="161" t="s">
        <v>12</v>
      </c>
      <c r="X12" s="161" t="s">
        <v>144</v>
      </c>
      <c r="Y12" s="161" t="s">
        <v>145</v>
      </c>
      <c r="Z12" s="161" t="s">
        <v>13</v>
      </c>
      <c r="AA12" s="161" t="s">
        <v>178</v>
      </c>
      <c r="AB12" s="161" t="s">
        <v>179</v>
      </c>
      <c r="AC12" s="159" t="s">
        <v>19</v>
      </c>
      <c r="AD12" s="159" t="s">
        <v>20</v>
      </c>
      <c r="AE12" s="159" t="s">
        <v>21</v>
      </c>
      <c r="AF12" s="159" t="s">
        <v>22</v>
      </c>
      <c r="AG12" s="159" t="s">
        <v>23</v>
      </c>
      <c r="AH12" s="161" t="s">
        <v>96</v>
      </c>
      <c r="AI12" s="161" t="s">
        <v>25</v>
      </c>
      <c r="AJ12" s="161" t="s">
        <v>97</v>
      </c>
      <c r="AK12" s="161" t="s">
        <v>26</v>
      </c>
      <c r="AL12" s="161" t="s">
        <v>24</v>
      </c>
      <c r="AM12" s="161" t="s">
        <v>27</v>
      </c>
      <c r="AN12" s="161" t="s">
        <v>162</v>
      </c>
      <c r="AO12" s="161" t="s">
        <v>14</v>
      </c>
      <c r="AP12" s="161" t="s">
        <v>179</v>
      </c>
      <c r="AQ12" s="161" t="s">
        <v>180</v>
      </c>
      <c r="AR12" s="161" t="s">
        <v>181</v>
      </c>
      <c r="AS12" s="159" t="s">
        <v>0</v>
      </c>
      <c r="AT12" s="159" t="s">
        <v>1</v>
      </c>
      <c r="AU12" s="159" t="s">
        <v>2</v>
      </c>
      <c r="AV12" s="159" t="s">
        <v>3</v>
      </c>
      <c r="AW12" s="159" t="s">
        <v>11</v>
      </c>
      <c r="AX12" s="159" t="s">
        <v>151</v>
      </c>
      <c r="AY12" s="159" t="s">
        <v>152</v>
      </c>
      <c r="AZ12" s="165" t="s">
        <v>18</v>
      </c>
      <c r="BA12" s="166"/>
      <c r="BB12" s="167"/>
      <c r="BN12" s="27" t="s">
        <v>62</v>
      </c>
      <c r="BO12" s="24" t="s">
        <v>40</v>
      </c>
    </row>
    <row r="13" spans="1:67" ht="45.75" customHeight="1">
      <c r="A13" s="6"/>
      <c r="B13" s="160"/>
      <c r="C13" s="160"/>
      <c r="D13" s="160"/>
      <c r="E13" s="160"/>
      <c r="F13" s="160"/>
      <c r="G13" s="160"/>
      <c r="H13" s="162"/>
      <c r="I13" s="162"/>
      <c r="J13" s="162"/>
      <c r="K13" s="162"/>
      <c r="L13" s="164"/>
      <c r="M13" s="164"/>
      <c r="N13" s="160"/>
      <c r="O13" s="164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0"/>
      <c r="AD13" s="160"/>
      <c r="AE13" s="160"/>
      <c r="AF13" s="160"/>
      <c r="AG13" s="160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0"/>
      <c r="AT13" s="160"/>
      <c r="AU13" s="160"/>
      <c r="AV13" s="160"/>
      <c r="AW13" s="160"/>
      <c r="AX13" s="160"/>
      <c r="AY13" s="160"/>
      <c r="AZ13" s="29" t="s">
        <v>153</v>
      </c>
      <c r="BA13" s="29" t="s">
        <v>154</v>
      </c>
      <c r="BB13" s="29" t="s">
        <v>155</v>
      </c>
      <c r="BN13" s="27" t="s">
        <v>68</v>
      </c>
      <c r="BO13" s="24" t="s">
        <v>42</v>
      </c>
    </row>
    <row r="14" spans="1:67" s="12" customFormat="1" ht="45.75" customHeight="1">
      <c r="A14" s="9"/>
      <c r="B14" s="168" t="s">
        <v>189</v>
      </c>
      <c r="C14" s="115" t="s">
        <v>190</v>
      </c>
      <c r="D14" s="117" t="s">
        <v>191</v>
      </c>
      <c r="E14" s="112" t="s">
        <v>523</v>
      </c>
      <c r="F14" s="10" t="s">
        <v>192</v>
      </c>
      <c r="G14" s="10" t="s">
        <v>522</v>
      </c>
      <c r="H14" s="10"/>
      <c r="I14" s="10">
        <v>7</v>
      </c>
      <c r="J14" s="10"/>
      <c r="K14" s="10">
        <v>7</v>
      </c>
      <c r="L14" s="31" t="s">
        <v>75</v>
      </c>
      <c r="M14" s="10" t="s">
        <v>76</v>
      </c>
      <c r="N14" s="11" t="s">
        <v>193</v>
      </c>
      <c r="O14" s="31" t="s">
        <v>75</v>
      </c>
      <c r="P14" s="32" t="s">
        <v>194</v>
      </c>
      <c r="Q14" s="30" t="s">
        <v>195</v>
      </c>
      <c r="R14" s="30" t="s">
        <v>196</v>
      </c>
      <c r="S14" s="30" t="s">
        <v>197</v>
      </c>
      <c r="T14" s="10">
        <v>2</v>
      </c>
      <c r="U14" s="10">
        <v>4</v>
      </c>
      <c r="V14" s="33">
        <f aca="true" t="shared" si="0" ref="V14:V27">+T14*U14</f>
        <v>8</v>
      </c>
      <c r="W14" s="30" t="str">
        <f>IF(AND(V14&gt;=0,V14&lt;=4),"BAJO",IF(AND(V14&gt;=6,V14&lt;=8),"MEDIO",IF(AND(V14&gt;=10,V14&lt;=20),"ALTO",IF(AND(V14&gt;=24,V14&lt;=40),"MUY ALTO"))))</f>
        <v>MEDIO</v>
      </c>
      <c r="X14" s="10">
        <v>25</v>
      </c>
      <c r="Y14" s="30">
        <f aca="true" t="shared" si="1" ref="Y14:Y48">+V14*X14</f>
        <v>200</v>
      </c>
      <c r="Z14" s="30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30" t="str">
        <f aca="true" t="shared" si="2" ref="AA14:AA39">+IF(AND(Y14&gt;=0.1,Y14&lt;=31),"IV",IF(AND(Y14&gt;=40,Y14&lt;=120),"III",IF(AND(Y14&gt;=150,Y14&lt;=500),"II",IF(AND(Y14&gt;=600,Y14&lt;=4000),"I",IF(AND(Y14=0),"-")))))</f>
        <v>II</v>
      </c>
      <c r="AB14" s="10">
        <v>7</v>
      </c>
      <c r="AC14" s="30" t="s">
        <v>198</v>
      </c>
      <c r="AD14" s="30" t="s">
        <v>198</v>
      </c>
      <c r="AE14" s="30" t="s">
        <v>198</v>
      </c>
      <c r="AF14" s="30" t="s">
        <v>199</v>
      </c>
      <c r="AG14" s="30" t="s">
        <v>198</v>
      </c>
      <c r="AH14" s="10">
        <v>2</v>
      </c>
      <c r="AI14" s="10">
        <v>2</v>
      </c>
      <c r="AJ14" s="30">
        <f aca="true" t="shared" si="3" ref="AJ14:AJ48">+AH14*AI14</f>
        <v>4</v>
      </c>
      <c r="AK14" s="30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3">
        <f aca="true" t="shared" si="4" ref="AM14:AM48">+AJ14*AL14</f>
        <v>40</v>
      </c>
      <c r="AN14" s="34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3" t="str">
        <f>+IF(AND(AM14&gt;=0.1,AM14&lt;=31),"IV",IF(AND(AM14&gt;=40,AM14&lt;=120),"III",IF(AND(AM14&gt;=150,AM14&lt;=500),"II",IF(AND(AM14&gt;=600,AM14&lt;=4000),"I",IF(AND(AM14=0),"-")))))</f>
        <v>III</v>
      </c>
      <c r="AP14" s="10">
        <v>7</v>
      </c>
      <c r="AQ14" s="30" t="s">
        <v>200</v>
      </c>
      <c r="AR14" s="33" t="s">
        <v>201</v>
      </c>
      <c r="AS14" s="30" t="s">
        <v>198</v>
      </c>
      <c r="AT14" s="30" t="s">
        <v>198</v>
      </c>
      <c r="AU14" s="30" t="s">
        <v>198</v>
      </c>
      <c r="AV14" s="35" t="s">
        <v>202</v>
      </c>
      <c r="AW14" s="30" t="s">
        <v>198</v>
      </c>
      <c r="AX14" s="36" t="s">
        <v>203</v>
      </c>
      <c r="AY14" s="37"/>
      <c r="AZ14" s="37"/>
      <c r="BA14" s="38"/>
      <c r="BB14" s="38" t="s">
        <v>163</v>
      </c>
      <c r="BN14" s="27" t="s">
        <v>75</v>
      </c>
      <c r="BO14" s="24" t="s">
        <v>43</v>
      </c>
    </row>
    <row r="15" spans="1:67" s="12" customFormat="1" ht="70.5" customHeight="1">
      <c r="A15" s="9"/>
      <c r="B15" s="169"/>
      <c r="C15" s="116"/>
      <c r="D15" s="118"/>
      <c r="E15" s="113"/>
      <c r="F15" s="10" t="s">
        <v>192</v>
      </c>
      <c r="G15" s="10" t="s">
        <v>522</v>
      </c>
      <c r="H15" s="10"/>
      <c r="I15" s="10">
        <v>7</v>
      </c>
      <c r="J15" s="10"/>
      <c r="K15" s="10">
        <v>7</v>
      </c>
      <c r="L15" s="39" t="s">
        <v>68</v>
      </c>
      <c r="M15" s="10" t="s">
        <v>70</v>
      </c>
      <c r="N15" s="13" t="s">
        <v>204</v>
      </c>
      <c r="O15" s="39" t="s">
        <v>68</v>
      </c>
      <c r="P15" s="32" t="s">
        <v>205</v>
      </c>
      <c r="Q15" s="30" t="s">
        <v>198</v>
      </c>
      <c r="R15" s="10" t="s">
        <v>206</v>
      </c>
      <c r="S15" s="30" t="s">
        <v>207</v>
      </c>
      <c r="T15" s="10">
        <v>2</v>
      </c>
      <c r="U15" s="10">
        <v>2</v>
      </c>
      <c r="V15" s="33">
        <f t="shared" si="0"/>
        <v>4</v>
      </c>
      <c r="W15" s="30" t="str">
        <f>IF(AND(V15&gt;=0,V15&lt;=4),"BAJO",IF(AND(V15&gt;=6,V15&lt;=8),"MEDIO",IF(AND(V15&gt;=10,V15&lt;=20),"ALTO",IF(AND(V15&gt;=24,V15&lt;=40),"MUY ALTO"))))</f>
        <v>BAJO</v>
      </c>
      <c r="X15" s="10">
        <v>25</v>
      </c>
      <c r="Y15" s="30">
        <f t="shared" si="1"/>
        <v>100</v>
      </c>
      <c r="Z15" s="34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30" t="str">
        <f t="shared" si="2"/>
        <v>III</v>
      </c>
      <c r="AB15" s="10">
        <v>7</v>
      </c>
      <c r="AC15" s="30" t="s">
        <v>198</v>
      </c>
      <c r="AD15" s="30" t="s">
        <v>198</v>
      </c>
      <c r="AE15" s="30" t="s">
        <v>208</v>
      </c>
      <c r="AF15" s="30" t="s">
        <v>209</v>
      </c>
      <c r="AG15" s="30" t="s">
        <v>198</v>
      </c>
      <c r="AH15" s="10">
        <v>2</v>
      </c>
      <c r="AI15" s="10">
        <v>1</v>
      </c>
      <c r="AJ15" s="30">
        <f t="shared" si="3"/>
        <v>2</v>
      </c>
      <c r="AK15" s="30" t="str">
        <f>IF(AND(AJ15&gt;=0,AJ15&lt;=4),"BAJO",IF(AND(AJ15&gt;=6,AJ15&lt;=8),"MEDIO",IF(AND(AJ15&gt;=10,AJ15&lt;=20),"ALTO",IF(AND(AJ15&gt;=24,AJ15&lt;=40),"MUY ALTO"))))</f>
        <v>BAJO</v>
      </c>
      <c r="AL15" s="10">
        <v>10</v>
      </c>
      <c r="AM15" s="33">
        <f t="shared" si="4"/>
        <v>20</v>
      </c>
      <c r="AN15" s="30" t="str">
        <f aca="true" t="shared" si="5" ref="AN15:AN27"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ACEPTABLE</v>
      </c>
      <c r="AO15" s="33" t="str">
        <f>+IF(AND(AM15&gt;=0.1,AM15&lt;=31),"IV",IF(AND(AM15&gt;=40,AM15&lt;=120),"III",IF(AND(AM15&gt;=150,AM15&lt;=500),"II",IF(AND(AM15&gt;=600,AM15&lt;=4000),"I",IF(AND(AM15=0),"-")))))</f>
        <v>IV</v>
      </c>
      <c r="AP15" s="10">
        <v>7</v>
      </c>
      <c r="AQ15" s="10" t="s">
        <v>210</v>
      </c>
      <c r="AR15" s="33" t="s">
        <v>201</v>
      </c>
      <c r="AS15" s="30" t="s">
        <v>198</v>
      </c>
      <c r="AT15" s="30" t="s">
        <v>198</v>
      </c>
      <c r="AU15" s="30" t="s">
        <v>198</v>
      </c>
      <c r="AV15" s="40" t="s">
        <v>209</v>
      </c>
      <c r="AW15" s="30" t="s">
        <v>198</v>
      </c>
      <c r="AX15" s="36" t="s">
        <v>211</v>
      </c>
      <c r="AY15" s="37"/>
      <c r="AZ15" s="37"/>
      <c r="BA15" s="38"/>
      <c r="BB15" s="38" t="s">
        <v>163</v>
      </c>
      <c r="BN15" s="27" t="s">
        <v>73</v>
      </c>
      <c r="BO15" s="24" t="s">
        <v>44</v>
      </c>
    </row>
    <row r="16" spans="1:67" s="12" customFormat="1" ht="47.25" customHeight="1">
      <c r="A16" s="9"/>
      <c r="B16" s="169"/>
      <c r="C16" s="116"/>
      <c r="D16" s="118"/>
      <c r="E16" s="113"/>
      <c r="F16" s="112" t="s">
        <v>192</v>
      </c>
      <c r="G16" s="10" t="s">
        <v>522</v>
      </c>
      <c r="H16" s="112"/>
      <c r="I16" s="10">
        <v>7</v>
      </c>
      <c r="J16" s="10"/>
      <c r="K16" s="10">
        <v>7</v>
      </c>
      <c r="L16" s="172" t="s">
        <v>49</v>
      </c>
      <c r="M16" s="112" t="s">
        <v>124</v>
      </c>
      <c r="N16" s="174" t="s">
        <v>212</v>
      </c>
      <c r="O16" s="172" t="s">
        <v>49</v>
      </c>
      <c r="P16" s="174" t="s">
        <v>213</v>
      </c>
      <c r="Q16" s="112" t="s">
        <v>214</v>
      </c>
      <c r="R16" s="112" t="s">
        <v>215</v>
      </c>
      <c r="S16" s="112" t="s">
        <v>216</v>
      </c>
      <c r="T16" s="112">
        <v>2</v>
      </c>
      <c r="U16" s="112">
        <v>4</v>
      </c>
      <c r="V16" s="117">
        <f t="shared" si="0"/>
        <v>8</v>
      </c>
      <c r="W16" s="176" t="s">
        <v>217</v>
      </c>
      <c r="X16" s="112">
        <v>25</v>
      </c>
      <c r="Y16" s="176">
        <f t="shared" si="1"/>
        <v>200</v>
      </c>
      <c r="Z16" s="178" t="s">
        <v>218</v>
      </c>
      <c r="AA16" s="176" t="str">
        <f t="shared" si="2"/>
        <v>II</v>
      </c>
      <c r="AB16" s="10">
        <v>7</v>
      </c>
      <c r="AC16" s="176" t="s">
        <v>198</v>
      </c>
      <c r="AD16" s="176" t="s">
        <v>198</v>
      </c>
      <c r="AE16" s="115" t="s">
        <v>219</v>
      </c>
      <c r="AF16" s="115" t="s">
        <v>220</v>
      </c>
      <c r="AG16" s="112" t="s">
        <v>221</v>
      </c>
      <c r="AH16" s="112">
        <v>2</v>
      </c>
      <c r="AI16" s="112">
        <v>3</v>
      </c>
      <c r="AJ16" s="176">
        <f t="shared" si="3"/>
        <v>6</v>
      </c>
      <c r="AK16" s="176" t="s">
        <v>217</v>
      </c>
      <c r="AL16" s="112">
        <v>10</v>
      </c>
      <c r="AM16" s="117">
        <f t="shared" si="4"/>
        <v>60</v>
      </c>
      <c r="AN16" s="184" t="s">
        <v>222</v>
      </c>
      <c r="AO16" s="117" t="str">
        <f aca="true" t="shared" si="6" ref="AO16:AO27">+IF(AND(AM16&gt;=0.1,AM16&lt;=31),"IV",IF(AND(AM16&gt;=40,AM16&lt;=120),"III",IF(AND(AM16&gt;=150,AM16&lt;=500),"II",IF(AND(AM16&gt;=600,AM16&lt;=4000),"I",IF(AND(AM16=0),"-")))))</f>
        <v>III</v>
      </c>
      <c r="AP16" s="10">
        <v>7</v>
      </c>
      <c r="AQ16" s="117" t="s">
        <v>223</v>
      </c>
      <c r="AR16" s="117" t="s">
        <v>201</v>
      </c>
      <c r="AS16" s="180" t="s">
        <v>198</v>
      </c>
      <c r="AT16" s="180" t="s">
        <v>198</v>
      </c>
      <c r="AU16" s="176" t="s">
        <v>198</v>
      </c>
      <c r="AV16" s="182" t="s">
        <v>220</v>
      </c>
      <c r="AW16" s="112" t="s">
        <v>224</v>
      </c>
      <c r="AX16" s="115" t="s">
        <v>225</v>
      </c>
      <c r="AY16" s="186"/>
      <c r="AZ16" s="186"/>
      <c r="BA16" s="115"/>
      <c r="BB16" s="115" t="s">
        <v>163</v>
      </c>
      <c r="BO16" s="24" t="s">
        <v>45</v>
      </c>
    </row>
    <row r="17" spans="1:67" s="12" customFormat="1" ht="47.25" customHeight="1">
      <c r="A17" s="9"/>
      <c r="B17" s="169"/>
      <c r="C17" s="116"/>
      <c r="D17" s="118"/>
      <c r="E17" s="113"/>
      <c r="F17" s="114"/>
      <c r="G17" s="10" t="s">
        <v>522</v>
      </c>
      <c r="H17" s="114"/>
      <c r="I17" s="10">
        <v>7</v>
      </c>
      <c r="J17" s="10"/>
      <c r="K17" s="10">
        <v>7</v>
      </c>
      <c r="L17" s="173"/>
      <c r="M17" s="114"/>
      <c r="N17" s="175"/>
      <c r="O17" s="173"/>
      <c r="P17" s="175"/>
      <c r="Q17" s="114"/>
      <c r="R17" s="114"/>
      <c r="S17" s="114"/>
      <c r="T17" s="114"/>
      <c r="U17" s="114"/>
      <c r="V17" s="171"/>
      <c r="W17" s="177"/>
      <c r="X17" s="114"/>
      <c r="Y17" s="177"/>
      <c r="Z17" s="179"/>
      <c r="AA17" s="177"/>
      <c r="AB17" s="10">
        <v>7</v>
      </c>
      <c r="AC17" s="177"/>
      <c r="AD17" s="177"/>
      <c r="AE17" s="170"/>
      <c r="AF17" s="170"/>
      <c r="AG17" s="114"/>
      <c r="AH17" s="114"/>
      <c r="AI17" s="114"/>
      <c r="AJ17" s="177"/>
      <c r="AK17" s="177"/>
      <c r="AL17" s="114"/>
      <c r="AM17" s="171"/>
      <c r="AN17" s="185"/>
      <c r="AO17" s="171"/>
      <c r="AP17" s="10">
        <v>7</v>
      </c>
      <c r="AQ17" s="171"/>
      <c r="AR17" s="171"/>
      <c r="AS17" s="181"/>
      <c r="AT17" s="181"/>
      <c r="AU17" s="177"/>
      <c r="AV17" s="183"/>
      <c r="AW17" s="114"/>
      <c r="AX17" s="170"/>
      <c r="AY17" s="187"/>
      <c r="AZ17" s="187"/>
      <c r="BA17" s="170"/>
      <c r="BB17" s="170"/>
      <c r="BO17" s="24" t="s">
        <v>112</v>
      </c>
    </row>
    <row r="18" spans="1:67" s="12" customFormat="1" ht="100.5" customHeight="1">
      <c r="A18" s="9"/>
      <c r="B18" s="169"/>
      <c r="C18" s="170"/>
      <c r="D18" s="171"/>
      <c r="E18" s="114"/>
      <c r="F18" s="10" t="s">
        <v>226</v>
      </c>
      <c r="G18" s="10" t="s">
        <v>522</v>
      </c>
      <c r="H18" s="10"/>
      <c r="I18" s="10">
        <v>7</v>
      </c>
      <c r="J18" s="10"/>
      <c r="K18" s="10">
        <v>7</v>
      </c>
      <c r="L18" s="31" t="s">
        <v>148</v>
      </c>
      <c r="M18" s="10" t="s">
        <v>55</v>
      </c>
      <c r="N18" s="32" t="s">
        <v>227</v>
      </c>
      <c r="O18" s="31" t="s">
        <v>148</v>
      </c>
      <c r="P18" s="32" t="s">
        <v>228</v>
      </c>
      <c r="Q18" s="30" t="s">
        <v>198</v>
      </c>
      <c r="R18" s="30" t="s">
        <v>229</v>
      </c>
      <c r="S18" s="30" t="s">
        <v>230</v>
      </c>
      <c r="T18" s="10">
        <v>2</v>
      </c>
      <c r="U18" s="10">
        <v>4</v>
      </c>
      <c r="V18" s="30">
        <v>8</v>
      </c>
      <c r="W18" s="30" t="str">
        <f>IF(AND(V18&gt;=0,V18&lt;=4),"BAJO",IF(AND(V18&gt;=6,V18&lt;=8),"MEDIO",IF(AND(V18&gt;=10,V18&lt;=20),"ALTO",IF(AND(V18&gt;=24,V18&lt;=40),"MUY ALTO"))))</f>
        <v>MEDIO</v>
      </c>
      <c r="X18" s="10">
        <v>25</v>
      </c>
      <c r="Y18" s="30">
        <f t="shared" si="1"/>
        <v>200</v>
      </c>
      <c r="Z18" s="30" t="str">
        <f aca="true" t="shared" si="7" ref="Z18:Z32">IF(AND(Y18&gt;=1,Y18&lt;=30),"RIESGO ACEPTABLE",IF(AND(Y18&gt;=40,Y18&lt;=120),"RIESGO MEJORABLE",IF(AND(Y18&gt;=150,Y18&lt;=500),"RIESGO NO ACEPTABLE O ACEPTABLE CON CONTROL ESPECIFICO",IF(AND(Y18&gt;=600,Y18&lt;=4000),"RIESGO NO ACEPTABLE",IF(AND(Y18=0),"-")))))</f>
        <v>RIESGO NO ACEPTABLE O ACEPTABLE CON CONTROL ESPECIFICO</v>
      </c>
      <c r="AA18" s="41" t="str">
        <f t="shared" si="2"/>
        <v>II</v>
      </c>
      <c r="AB18" s="10">
        <v>7</v>
      </c>
      <c r="AC18" s="41" t="s">
        <v>198</v>
      </c>
      <c r="AD18" s="42" t="s">
        <v>198</v>
      </c>
      <c r="AE18" s="30" t="s">
        <v>231</v>
      </c>
      <c r="AF18" s="30" t="s">
        <v>232</v>
      </c>
      <c r="AG18" s="30" t="s">
        <v>198</v>
      </c>
      <c r="AH18" s="10">
        <v>2</v>
      </c>
      <c r="AI18" s="10">
        <v>3</v>
      </c>
      <c r="AJ18" s="41">
        <f t="shared" si="3"/>
        <v>6</v>
      </c>
      <c r="AK18" s="30" t="str">
        <f aca="true" t="shared" si="8" ref="AK18:AK48">IF(AND(AJ18&gt;=0,AJ18&lt;=4),"BAJO",IF(AND(AJ18&gt;=6,AJ18&lt;=8),"MEDIO",IF(AND(AJ18&gt;=10,AJ18&lt;=20),"ALTO",IF(AND(AJ18&gt;=24,AJ18&lt;=40),"MUY ALTO"))))</f>
        <v>MEDIO</v>
      </c>
      <c r="AL18" s="10">
        <v>10</v>
      </c>
      <c r="AM18" s="43">
        <f t="shared" si="4"/>
        <v>60</v>
      </c>
      <c r="AN18" s="34" t="str">
        <f>IF(AND(AM18&gt;=1,AM18&lt;=30),"RIESGO ACEPTABLE",IF(AND(AM18&gt;=40,AM18&lt;=120),"RIESGO MEJORABLE",IF(AND(AM18&gt;=150,AM18&lt;=500),"RIESGO NO ACEPTABLE O ACEPTABLE CON CONTROL ESPECIFICO",IF(AND(AM18&gt;=600,AM18&lt;=4000),"RIESGO NO ACEPTABLE",IF(AND(AM18=0),"-")))))</f>
        <v>RIESGO MEJORABLE</v>
      </c>
      <c r="AO18" s="43" t="str">
        <f t="shared" si="6"/>
        <v>III</v>
      </c>
      <c r="AP18" s="10">
        <v>7</v>
      </c>
      <c r="AQ18" s="33" t="s">
        <v>233</v>
      </c>
      <c r="AR18" s="33" t="s">
        <v>201</v>
      </c>
      <c r="AS18" s="38" t="s">
        <v>198</v>
      </c>
      <c r="AT18" s="38" t="s">
        <v>198</v>
      </c>
      <c r="AU18" s="30" t="s">
        <v>234</v>
      </c>
      <c r="AV18" s="44" t="s">
        <v>235</v>
      </c>
      <c r="AW18" s="30" t="s">
        <v>198</v>
      </c>
      <c r="AX18" s="38" t="s">
        <v>225</v>
      </c>
      <c r="AY18" s="37"/>
      <c r="AZ18" s="37"/>
      <c r="BA18" s="38"/>
      <c r="BB18" s="38" t="s">
        <v>163</v>
      </c>
      <c r="BO18" s="24"/>
    </row>
    <row r="19" spans="1:67" s="12" customFormat="1" ht="59.25" customHeight="1">
      <c r="A19" s="9"/>
      <c r="B19" s="169"/>
      <c r="C19" s="115" t="s">
        <v>236</v>
      </c>
      <c r="D19" s="117" t="s">
        <v>237</v>
      </c>
      <c r="E19" s="117" t="s">
        <v>524</v>
      </c>
      <c r="F19" s="10" t="s">
        <v>192</v>
      </c>
      <c r="G19" s="10" t="s">
        <v>522</v>
      </c>
      <c r="H19" s="10"/>
      <c r="I19" s="10">
        <v>7</v>
      </c>
      <c r="J19" s="10"/>
      <c r="K19" s="10">
        <v>7</v>
      </c>
      <c r="L19" s="39" t="s">
        <v>62</v>
      </c>
      <c r="M19" s="10" t="s">
        <v>64</v>
      </c>
      <c r="N19" s="11" t="s">
        <v>238</v>
      </c>
      <c r="O19" s="39" t="s">
        <v>62</v>
      </c>
      <c r="P19" s="32" t="s">
        <v>239</v>
      </c>
      <c r="Q19" s="30" t="s">
        <v>240</v>
      </c>
      <c r="R19" s="30" t="s">
        <v>241</v>
      </c>
      <c r="S19" s="30" t="s">
        <v>242</v>
      </c>
      <c r="T19" s="10">
        <v>2</v>
      </c>
      <c r="U19" s="10">
        <v>4</v>
      </c>
      <c r="V19" s="30">
        <v>8</v>
      </c>
      <c r="W19" s="30" t="str">
        <f aca="true" t="shared" si="9" ref="W19:W48">IF(AND(V19&gt;=0,V19&lt;=4),"BAJO",IF(AND(V19&gt;=6,V19&lt;=8),"MEDIO",IF(AND(V19&gt;=10,V19&lt;=20),"ALTO",IF(AND(V19&gt;=24,V19&lt;=40),"MUY ALTO"))))</f>
        <v>MEDIO</v>
      </c>
      <c r="X19" s="10">
        <v>10</v>
      </c>
      <c r="Y19" s="30">
        <f t="shared" si="1"/>
        <v>80</v>
      </c>
      <c r="Z19" s="34" t="str">
        <f t="shared" si="7"/>
        <v>RIESGO MEJORABLE</v>
      </c>
      <c r="AA19" s="30" t="str">
        <f t="shared" si="2"/>
        <v>III</v>
      </c>
      <c r="AB19" s="10">
        <v>7</v>
      </c>
      <c r="AC19" s="41" t="s">
        <v>198</v>
      </c>
      <c r="AD19" s="42" t="s">
        <v>198</v>
      </c>
      <c r="AE19" s="30" t="s">
        <v>243</v>
      </c>
      <c r="AF19" s="30" t="s">
        <v>244</v>
      </c>
      <c r="AG19" s="30" t="s">
        <v>198</v>
      </c>
      <c r="AH19" s="10">
        <v>2</v>
      </c>
      <c r="AI19" s="10">
        <v>3</v>
      </c>
      <c r="AJ19" s="41">
        <f t="shared" si="3"/>
        <v>6</v>
      </c>
      <c r="AK19" s="30" t="str">
        <f t="shared" si="8"/>
        <v>MEDIO</v>
      </c>
      <c r="AL19" s="10">
        <v>10</v>
      </c>
      <c r="AM19" s="43">
        <f t="shared" si="4"/>
        <v>60</v>
      </c>
      <c r="AN19" s="45" t="str">
        <f t="shared" si="5"/>
        <v>RIESGO MEJORABLE</v>
      </c>
      <c r="AO19" s="43" t="str">
        <f t="shared" si="6"/>
        <v>III</v>
      </c>
      <c r="AP19" s="10">
        <v>7</v>
      </c>
      <c r="AQ19" s="30" t="s">
        <v>245</v>
      </c>
      <c r="AR19" s="33" t="s">
        <v>201</v>
      </c>
      <c r="AS19" s="38" t="s">
        <v>198</v>
      </c>
      <c r="AT19" s="38" t="s">
        <v>198</v>
      </c>
      <c r="AU19" s="30" t="s">
        <v>243</v>
      </c>
      <c r="AV19" s="40" t="s">
        <v>244</v>
      </c>
      <c r="AW19" s="30" t="s">
        <v>198</v>
      </c>
      <c r="AX19" s="38" t="s">
        <v>211</v>
      </c>
      <c r="AY19" s="37"/>
      <c r="AZ19" s="37"/>
      <c r="BA19" s="38"/>
      <c r="BB19" s="38" t="s">
        <v>163</v>
      </c>
      <c r="BO19" s="24" t="s">
        <v>126</v>
      </c>
    </row>
    <row r="20" spans="1:67" s="12" customFormat="1" ht="59.25" customHeight="1">
      <c r="A20" s="9"/>
      <c r="B20" s="169"/>
      <c r="C20" s="116"/>
      <c r="D20" s="118"/>
      <c r="E20" s="118"/>
      <c r="F20" s="10" t="s">
        <v>192</v>
      </c>
      <c r="G20" s="10" t="s">
        <v>522</v>
      </c>
      <c r="H20" s="10"/>
      <c r="I20" s="10">
        <v>7</v>
      </c>
      <c r="J20" s="10"/>
      <c r="K20" s="10">
        <v>7</v>
      </c>
      <c r="L20" s="39" t="s">
        <v>30</v>
      </c>
      <c r="M20" s="10" t="s">
        <v>32</v>
      </c>
      <c r="N20" s="11" t="s">
        <v>521</v>
      </c>
      <c r="O20" s="39" t="s">
        <v>30</v>
      </c>
      <c r="P20" s="32" t="s">
        <v>512</v>
      </c>
      <c r="Q20" s="30" t="s">
        <v>240</v>
      </c>
      <c r="R20" s="30" t="s">
        <v>241</v>
      </c>
      <c r="S20" s="30" t="s">
        <v>242</v>
      </c>
      <c r="T20" s="10">
        <v>2</v>
      </c>
      <c r="U20" s="10">
        <v>4</v>
      </c>
      <c r="V20" s="30">
        <v>8</v>
      </c>
      <c r="W20" s="30" t="str">
        <f>IF(AND(V20&gt;=0,V20&lt;=4),"BAJO",IF(AND(V20&gt;=6,V20&lt;=8),"MEDIO",IF(AND(V20&gt;=10,V20&lt;=20),"ALTO",IF(AND(V20&gt;=24,V20&lt;=40),"MUY ALTO"))))</f>
        <v>MEDIO</v>
      </c>
      <c r="X20" s="10">
        <v>10</v>
      </c>
      <c r="Y20" s="30">
        <f>+V20*X20</f>
        <v>80</v>
      </c>
      <c r="Z20" s="34" t="str">
        <f>IF(AND(Y20&gt;=1,Y20&lt;=30),"RIESGO ACEPTABLE",IF(AND(Y20&gt;=40,Y20&lt;=120),"RIESGO MEJORABLE",IF(AND(Y20&gt;=150,Y20&lt;=500),"RIESGO NO ACEPTABLE O ACEPTABLE CON CONTROL ESPECIFICO",IF(AND(Y20&gt;=600,Y20&lt;=4000),"RIESGO NO ACEPTABLE",IF(AND(Y20=0),"-")))))</f>
        <v>RIESGO MEJORABLE</v>
      </c>
      <c r="AA20" s="30" t="str">
        <f>+IF(AND(Y20&gt;=0.1,Y20&lt;=31),"IV",IF(AND(Y20&gt;=40,Y20&lt;=120),"III",IF(AND(Y20&gt;=150,Y20&lt;=500),"II",IF(AND(Y20&gt;=600,Y20&lt;=4000),"I",IF(AND(Y20=0),"-")))))</f>
        <v>III</v>
      </c>
      <c r="AB20" s="10">
        <v>7</v>
      </c>
      <c r="AC20" s="41" t="s">
        <v>198</v>
      </c>
      <c r="AD20" s="110" t="s">
        <v>198</v>
      </c>
      <c r="AE20" s="30" t="s">
        <v>243</v>
      </c>
      <c r="AF20" s="30" t="s">
        <v>244</v>
      </c>
      <c r="AG20" s="30" t="s">
        <v>198</v>
      </c>
      <c r="AH20" s="10">
        <v>2</v>
      </c>
      <c r="AI20" s="10">
        <v>3</v>
      </c>
      <c r="AJ20" s="41">
        <f>+AH20*AI20</f>
        <v>6</v>
      </c>
      <c r="AK20" s="30" t="str">
        <f>IF(AND(AJ20&gt;=0,AJ20&lt;=4),"BAJO",IF(AND(AJ20&gt;=6,AJ20&lt;=8),"MEDIO",IF(AND(AJ20&gt;=10,AJ20&lt;=20),"ALTO",IF(AND(AJ20&gt;=24,AJ20&lt;=40),"MUY ALTO"))))</f>
        <v>MEDIO</v>
      </c>
      <c r="AL20" s="10">
        <v>10</v>
      </c>
      <c r="AM20" s="43">
        <f>+AJ20*AL20</f>
        <v>60</v>
      </c>
      <c r="AN20" s="45" t="str">
        <f>IF(AND(AM20&gt;=1,AM20&lt;=30),"RIESGO ACEPTABLE",IF(AND(AM20&gt;=40,AM20&lt;=120),"RIESGO MEJORABLE",IF(AND(AM20&gt;=150,AM20&lt;=500),"RIESGO NO ACEPTABLE O ACEPTABLE CON CONTROL ESPECIFICO",IF(AND(AM20&gt;=600,AM20&lt;=4000),"RIESGO NO ACEPTABLE",IF(AND(AM20=0),"-")))))</f>
        <v>RIESGO MEJORABLE</v>
      </c>
      <c r="AO20" s="43" t="str">
        <f>+IF(AND(AM20&gt;=0.1,AM20&lt;=31),"IV",IF(AND(AM20&gt;=40,AM20&lt;=120),"III",IF(AND(AM20&gt;=150,AM20&lt;=500),"II",IF(AND(AM20&gt;=600,AM20&lt;=4000),"I",IF(AND(AM20=0),"-")))))</f>
        <v>III</v>
      </c>
      <c r="AP20" s="10">
        <v>7</v>
      </c>
      <c r="AQ20" s="30" t="s">
        <v>245</v>
      </c>
      <c r="AR20" s="33" t="s">
        <v>201</v>
      </c>
      <c r="AS20" s="38" t="s">
        <v>198</v>
      </c>
      <c r="AT20" s="38" t="s">
        <v>198</v>
      </c>
      <c r="AU20" s="30" t="s">
        <v>525</v>
      </c>
      <c r="AV20" s="40" t="s">
        <v>244</v>
      </c>
      <c r="AW20" s="30" t="s">
        <v>198</v>
      </c>
      <c r="AX20" s="38" t="s">
        <v>211</v>
      </c>
      <c r="AY20" s="37"/>
      <c r="AZ20" s="37"/>
      <c r="BA20" s="38"/>
      <c r="BB20" s="38" t="s">
        <v>163</v>
      </c>
      <c r="BO20" s="24"/>
    </row>
    <row r="21" spans="1:67" s="12" customFormat="1" ht="62.25" customHeight="1">
      <c r="A21" s="9"/>
      <c r="B21" s="169"/>
      <c r="C21" s="116"/>
      <c r="D21" s="118"/>
      <c r="E21" s="118"/>
      <c r="F21" s="10" t="s">
        <v>192</v>
      </c>
      <c r="G21" s="10" t="s">
        <v>522</v>
      </c>
      <c r="H21" s="10"/>
      <c r="I21" s="10">
        <v>7</v>
      </c>
      <c r="J21" s="10"/>
      <c r="K21" s="10">
        <v>7</v>
      </c>
      <c r="L21" s="39" t="s">
        <v>148</v>
      </c>
      <c r="M21" s="10" t="s">
        <v>51</v>
      </c>
      <c r="N21" s="11" t="s">
        <v>520</v>
      </c>
      <c r="O21" s="39" t="s">
        <v>148</v>
      </c>
      <c r="P21" s="32" t="s">
        <v>509</v>
      </c>
      <c r="Q21" s="30" t="s">
        <v>198</v>
      </c>
      <c r="R21" s="30" t="s">
        <v>241</v>
      </c>
      <c r="S21" s="30" t="s">
        <v>510</v>
      </c>
      <c r="T21" s="10">
        <v>2</v>
      </c>
      <c r="U21" s="10">
        <v>4</v>
      </c>
      <c r="V21" s="30">
        <v>8</v>
      </c>
      <c r="W21" s="30" t="str">
        <f>IF(AND(V21&gt;=0,V21&lt;=4),"BAJO",IF(AND(V21&gt;=6,V21&lt;=8),"MEDIO",IF(AND(V21&gt;=10,V21&lt;=20),"ALTO",IF(AND(V21&gt;=24,V21&lt;=40),"MUY ALTO"))))</f>
        <v>MEDIO</v>
      </c>
      <c r="X21" s="10">
        <v>10</v>
      </c>
      <c r="Y21" s="30">
        <f>+V21*X21</f>
        <v>80</v>
      </c>
      <c r="Z21" s="34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MEJORABLE</v>
      </c>
      <c r="AA21" s="30" t="str">
        <f>+IF(AND(Y21&gt;=0.1,Y21&lt;=31),"IV",IF(AND(Y21&gt;=40,Y21&lt;=120),"III",IF(AND(Y21&gt;=150,Y21&lt;=500),"II",IF(AND(Y21&gt;=600,Y21&lt;=4000),"I",IF(AND(Y21=0),"-")))))</f>
        <v>III</v>
      </c>
      <c r="AB21" s="10">
        <v>7</v>
      </c>
      <c r="AC21" s="41" t="s">
        <v>198</v>
      </c>
      <c r="AD21" s="42" t="s">
        <v>198</v>
      </c>
      <c r="AE21" s="30" t="s">
        <v>243</v>
      </c>
      <c r="AF21" s="30" t="s">
        <v>244</v>
      </c>
      <c r="AG21" s="30" t="s">
        <v>198</v>
      </c>
      <c r="AH21" s="10">
        <v>2</v>
      </c>
      <c r="AI21" s="10">
        <v>3</v>
      </c>
      <c r="AJ21" s="41">
        <f>+AH21*AI21</f>
        <v>6</v>
      </c>
      <c r="AK21" s="30" t="str">
        <f>IF(AND(AJ21&gt;=0,AJ21&lt;=4),"BAJO",IF(AND(AJ21&gt;=6,AJ21&lt;=8),"MEDIO",IF(AND(AJ21&gt;=10,AJ21&lt;=20),"ALTO",IF(AND(AJ21&gt;=24,AJ21&lt;=40),"MUY ALTO"))))</f>
        <v>MEDIO</v>
      </c>
      <c r="AL21" s="10">
        <v>10</v>
      </c>
      <c r="AM21" s="43">
        <f>+AJ21*AL21</f>
        <v>60</v>
      </c>
      <c r="AN21" s="45" t="str">
        <f>IF(AND(AM21&gt;=1,AM21&lt;=30),"RIESGO ACEPTABLE",IF(AND(AM21&gt;=40,AM21&lt;=120),"RIESGO MEJORABLE",IF(AND(AM21&gt;=150,AM21&lt;=500),"RIESGO NO ACEPTABLE O ACEPTABLE CON CONTROL ESPECIFICO",IF(AND(AM21&gt;=600,AM21&lt;=4000),"RIESGO NO ACEPTABLE",IF(AND(AM21=0),"-")))))</f>
        <v>RIESGO MEJORABLE</v>
      </c>
      <c r="AO21" s="43" t="str">
        <f>+IF(AND(AM21&gt;=0.1,AM21&lt;=31),"IV",IF(AND(AM21&gt;=40,AM21&lt;=120),"III",IF(AND(AM21&gt;=150,AM21&lt;=500),"II",IF(AND(AM21&gt;=600,AM21&lt;=4000),"I",IF(AND(AM21=0),"-")))))</f>
        <v>III</v>
      </c>
      <c r="AP21" s="10">
        <v>7</v>
      </c>
      <c r="AQ21" s="30" t="s">
        <v>509</v>
      </c>
      <c r="AR21" s="33" t="s">
        <v>201</v>
      </c>
      <c r="AS21" s="38" t="s">
        <v>198</v>
      </c>
      <c r="AT21" s="38" t="s">
        <v>198</v>
      </c>
      <c r="AU21" s="30" t="s">
        <v>198</v>
      </c>
      <c r="AV21" s="40" t="s">
        <v>515</v>
      </c>
      <c r="AW21" s="30" t="s">
        <v>198</v>
      </c>
      <c r="AX21" s="38" t="s">
        <v>211</v>
      </c>
      <c r="AY21" s="37"/>
      <c r="AZ21" s="37"/>
      <c r="BA21" s="38"/>
      <c r="BB21" s="38" t="s">
        <v>163</v>
      </c>
      <c r="BO21" s="24"/>
    </row>
    <row r="22" spans="1:67" s="12" customFormat="1" ht="62.25" customHeight="1">
      <c r="A22" s="9"/>
      <c r="B22" s="169"/>
      <c r="C22" s="116"/>
      <c r="D22" s="118"/>
      <c r="E22" s="118"/>
      <c r="F22" s="10" t="s">
        <v>192</v>
      </c>
      <c r="G22" s="10" t="s">
        <v>522</v>
      </c>
      <c r="H22" s="10"/>
      <c r="I22" s="10">
        <v>7</v>
      </c>
      <c r="J22" s="10"/>
      <c r="K22" s="10">
        <v>7</v>
      </c>
      <c r="L22" s="39" t="s">
        <v>148</v>
      </c>
      <c r="M22" s="10" t="s">
        <v>52</v>
      </c>
      <c r="N22" s="11" t="s">
        <v>520</v>
      </c>
      <c r="O22" s="39" t="s">
        <v>148</v>
      </c>
      <c r="P22" s="32" t="s">
        <v>509</v>
      </c>
      <c r="Q22" s="30" t="s">
        <v>198</v>
      </c>
      <c r="R22" s="30" t="s">
        <v>241</v>
      </c>
      <c r="S22" s="30" t="s">
        <v>510</v>
      </c>
      <c r="T22" s="10">
        <v>2</v>
      </c>
      <c r="U22" s="10">
        <v>4</v>
      </c>
      <c r="V22" s="30">
        <v>8</v>
      </c>
      <c r="W22" s="30" t="str">
        <f>IF(AND(V22&gt;=0,V22&lt;=4),"BAJO",IF(AND(V22&gt;=6,V22&lt;=8),"MEDIO",IF(AND(V22&gt;=10,V22&lt;=20),"ALTO",IF(AND(V22&gt;=24,V22&lt;=40),"MUY ALTO"))))</f>
        <v>MEDIO</v>
      </c>
      <c r="X22" s="10">
        <v>10</v>
      </c>
      <c r="Y22" s="30">
        <f>+V22*X22</f>
        <v>80</v>
      </c>
      <c r="Z22" s="34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30" t="str">
        <f>+IF(AND(Y22&gt;=0.1,Y22&lt;=31),"IV",IF(AND(Y22&gt;=40,Y22&lt;=120),"III",IF(AND(Y22&gt;=150,Y22&lt;=500),"II",IF(AND(Y22&gt;=600,Y22&lt;=4000),"I",IF(AND(Y22=0),"-")))))</f>
        <v>III</v>
      </c>
      <c r="AB22" s="10">
        <v>7</v>
      </c>
      <c r="AC22" s="41" t="s">
        <v>198</v>
      </c>
      <c r="AD22" s="110" t="s">
        <v>198</v>
      </c>
      <c r="AE22" s="30" t="s">
        <v>243</v>
      </c>
      <c r="AF22" s="30" t="s">
        <v>244</v>
      </c>
      <c r="AG22" s="30" t="s">
        <v>198</v>
      </c>
      <c r="AH22" s="10">
        <v>2</v>
      </c>
      <c r="AI22" s="10">
        <v>3</v>
      </c>
      <c r="AJ22" s="41">
        <f>+AH22*AI22</f>
        <v>6</v>
      </c>
      <c r="AK22" s="30" t="str">
        <f>IF(AND(AJ22&gt;=0,AJ22&lt;=4),"BAJO",IF(AND(AJ22&gt;=6,AJ22&lt;=8),"MEDIO",IF(AND(AJ22&gt;=10,AJ22&lt;=20),"ALTO",IF(AND(AJ22&gt;=24,AJ22&lt;=40),"MUY ALTO"))))</f>
        <v>MEDIO</v>
      </c>
      <c r="AL22" s="10">
        <v>10</v>
      </c>
      <c r="AM22" s="43">
        <f>+AJ22*AL22</f>
        <v>60</v>
      </c>
      <c r="AN22" s="45" t="str">
        <f>IF(AND(AM22&gt;=1,AM22&lt;=30),"RIESGO ACEPTABLE",IF(AND(AM22&gt;=40,AM22&lt;=120),"RIESGO MEJORABLE",IF(AND(AM22&gt;=150,AM22&lt;=500),"RIESGO NO ACEPTABLE O ACEPTABLE CON CONTROL ESPECIFICO",IF(AND(AM22&gt;=600,AM22&lt;=4000),"RIESGO NO ACEPTABLE",IF(AND(AM22=0),"-")))))</f>
        <v>RIESGO MEJORABLE</v>
      </c>
      <c r="AO22" s="43" t="str">
        <f>+IF(AND(AM22&gt;=0.1,AM22&lt;=31),"IV",IF(AND(AM22&gt;=40,AM22&lt;=120),"III",IF(AND(AM22&gt;=150,AM22&lt;=500),"II",IF(AND(AM22&gt;=600,AM22&lt;=4000),"I",IF(AND(AM22=0),"-")))))</f>
        <v>III</v>
      </c>
      <c r="AP22" s="10">
        <v>7</v>
      </c>
      <c r="AQ22" s="30" t="s">
        <v>509</v>
      </c>
      <c r="AR22" s="33" t="s">
        <v>201</v>
      </c>
      <c r="AS22" s="38" t="s">
        <v>198</v>
      </c>
      <c r="AT22" s="38" t="s">
        <v>198</v>
      </c>
      <c r="AU22" s="30" t="s">
        <v>198</v>
      </c>
      <c r="AV22" s="40" t="s">
        <v>515</v>
      </c>
      <c r="AW22" s="30" t="s">
        <v>198</v>
      </c>
      <c r="AX22" s="38" t="s">
        <v>211</v>
      </c>
      <c r="AY22" s="37"/>
      <c r="AZ22" s="37"/>
      <c r="BA22" s="38"/>
      <c r="BB22" s="38" t="s">
        <v>163</v>
      </c>
      <c r="BO22" s="24"/>
    </row>
    <row r="23" spans="1:67" s="12" customFormat="1" ht="62.25" customHeight="1">
      <c r="A23" s="9"/>
      <c r="B23" s="169"/>
      <c r="C23" s="116"/>
      <c r="D23" s="118"/>
      <c r="E23" s="118"/>
      <c r="F23" s="10" t="s">
        <v>192</v>
      </c>
      <c r="G23" s="10" t="s">
        <v>522</v>
      </c>
      <c r="H23" s="10"/>
      <c r="I23" s="10">
        <v>7</v>
      </c>
      <c r="J23" s="10"/>
      <c r="K23" s="10">
        <v>7</v>
      </c>
      <c r="L23" s="39" t="s">
        <v>68</v>
      </c>
      <c r="M23" s="10" t="s">
        <v>88</v>
      </c>
      <c r="N23" s="11" t="s">
        <v>511</v>
      </c>
      <c r="O23" s="39" t="s">
        <v>68</v>
      </c>
      <c r="P23" s="32" t="s">
        <v>512</v>
      </c>
      <c r="Q23" s="30" t="s">
        <v>198</v>
      </c>
      <c r="R23" s="30" t="s">
        <v>198</v>
      </c>
      <c r="S23" s="30" t="s">
        <v>513</v>
      </c>
      <c r="T23" s="10">
        <v>2</v>
      </c>
      <c r="U23" s="10">
        <v>4</v>
      </c>
      <c r="V23" s="30">
        <v>8</v>
      </c>
      <c r="W23" s="30" t="str">
        <f>IF(AND(V23&gt;=0,V23&lt;=4),"BAJO",IF(AND(V23&gt;=6,V23&lt;=8),"MEDIO",IF(AND(V23&gt;=10,V23&lt;=20),"ALTO",IF(AND(V23&gt;=24,V23&lt;=40),"MUY ALTO"))))</f>
        <v>MEDIO</v>
      </c>
      <c r="X23" s="10">
        <v>10</v>
      </c>
      <c r="Y23" s="30">
        <f>+V23*X23</f>
        <v>80</v>
      </c>
      <c r="Z23" s="34" t="str">
        <f>IF(AND(Y23&gt;=1,Y23&lt;=30),"RIESGO ACEPTABLE",IF(AND(Y23&gt;=40,Y23&lt;=120),"RIESGO MEJORABLE",IF(AND(Y23&gt;=150,Y23&lt;=500),"RIESGO NO ACEPTABLE O ACEPTABLE CON CONTROL ESPECIFICO",IF(AND(Y23&gt;=600,Y23&lt;=4000),"RIESGO NO ACEPTABLE",IF(AND(Y23=0),"-")))))</f>
        <v>RIESGO MEJORABLE</v>
      </c>
      <c r="AA23" s="30" t="str">
        <f>+IF(AND(Y23&gt;=0.1,Y23&lt;=31),"IV",IF(AND(Y23&gt;=40,Y23&lt;=120),"III",IF(AND(Y23&gt;=150,Y23&lt;=500),"II",IF(AND(Y23&gt;=600,Y23&lt;=4000),"I",IF(AND(Y23=0),"-")))))</f>
        <v>III</v>
      </c>
      <c r="AB23" s="10">
        <v>7</v>
      </c>
      <c r="AC23" s="41" t="s">
        <v>198</v>
      </c>
      <c r="AD23" s="42" t="s">
        <v>198</v>
      </c>
      <c r="AE23" s="30" t="s">
        <v>198</v>
      </c>
      <c r="AF23" s="30" t="s">
        <v>502</v>
      </c>
      <c r="AG23" s="30" t="s">
        <v>198</v>
      </c>
      <c r="AH23" s="10">
        <v>6</v>
      </c>
      <c r="AI23" s="10">
        <v>2</v>
      </c>
      <c r="AJ23" s="41">
        <f>+AH23*AI23</f>
        <v>12</v>
      </c>
      <c r="AK23" s="30" t="str">
        <f>IF(AND(AJ23&gt;=0,AJ23&lt;=4),"BAJO",IF(AND(AJ23&gt;=6,AJ23&lt;=8),"MEDIO",IF(AND(AJ23&gt;=10,AJ23&lt;=20),"ALTO",IF(AND(AJ23&gt;=24,AJ23&lt;=40),"MUY ALTO"))))</f>
        <v>ALTO</v>
      </c>
      <c r="AL23" s="10">
        <v>10</v>
      </c>
      <c r="AM23" s="43">
        <f>+AJ23*AL23</f>
        <v>120</v>
      </c>
      <c r="AN23" s="45" t="str">
        <f>IF(AND(AM23&gt;=1,AM23&lt;=30),"RIESGO ACEPTABLE",IF(AND(AM23&gt;=40,AM23&lt;=120),"RIESGO MEJORABLE",IF(AND(AM23&gt;=150,AM23&lt;=500),"RIESGO NO ACEPTABLE O ACEPTABLE CON CONTROL ESPECIFICO",IF(AND(AM23&gt;=600,AM23&lt;=4000),"RIESGO NO ACEPTABLE",IF(AND(AM23=0),"-")))))</f>
        <v>RIESGO MEJORABLE</v>
      </c>
      <c r="AO23" s="43" t="str">
        <f>+IF(AND(AM23&gt;=0.1,AM23&lt;=31),"IV",IF(AND(AM23&gt;=40,AM23&lt;=120),"III",IF(AND(AM23&gt;=150,AM23&lt;=500),"II",IF(AND(AM23&gt;=600,AM23&lt;=4000),"I",IF(AND(AM23=0),"-")))))</f>
        <v>III</v>
      </c>
      <c r="AP23" s="10">
        <v>7</v>
      </c>
      <c r="AQ23" s="30" t="s">
        <v>514</v>
      </c>
      <c r="AR23" s="33" t="s">
        <v>201</v>
      </c>
      <c r="AS23" s="38" t="s">
        <v>198</v>
      </c>
      <c r="AT23" s="38" t="s">
        <v>198</v>
      </c>
      <c r="AU23" s="30" t="s">
        <v>198</v>
      </c>
      <c r="AV23" s="40" t="s">
        <v>502</v>
      </c>
      <c r="AW23" s="30" t="s">
        <v>198</v>
      </c>
      <c r="AX23" s="38" t="s">
        <v>211</v>
      </c>
      <c r="AY23" s="37"/>
      <c r="AZ23" s="37"/>
      <c r="BA23" s="38"/>
      <c r="BB23" s="38" t="s">
        <v>163</v>
      </c>
      <c r="BO23" s="24"/>
    </row>
    <row r="24" spans="1:67" s="12" customFormat="1" ht="45.75" customHeight="1">
      <c r="A24" s="9"/>
      <c r="B24" s="169"/>
      <c r="C24" s="116"/>
      <c r="D24" s="118"/>
      <c r="E24" s="118"/>
      <c r="F24" s="10" t="s">
        <v>226</v>
      </c>
      <c r="G24" s="10" t="s">
        <v>522</v>
      </c>
      <c r="H24" s="10"/>
      <c r="I24" s="10">
        <v>7</v>
      </c>
      <c r="J24" s="10"/>
      <c r="K24" s="10">
        <v>7</v>
      </c>
      <c r="L24" s="39" t="s">
        <v>73</v>
      </c>
      <c r="M24" s="10" t="s">
        <v>92</v>
      </c>
      <c r="N24" s="32" t="s">
        <v>92</v>
      </c>
      <c r="O24" s="39" t="s">
        <v>73</v>
      </c>
      <c r="P24" s="32" t="s">
        <v>251</v>
      </c>
      <c r="Q24" s="30" t="s">
        <v>252</v>
      </c>
      <c r="R24" s="30" t="s">
        <v>253</v>
      </c>
      <c r="S24" s="30" t="s">
        <v>254</v>
      </c>
      <c r="T24" s="10">
        <v>2</v>
      </c>
      <c r="U24" s="10">
        <v>1</v>
      </c>
      <c r="V24" s="33">
        <f t="shared" si="0"/>
        <v>2</v>
      </c>
      <c r="W24" s="30" t="str">
        <f t="shared" si="9"/>
        <v>BAJO</v>
      </c>
      <c r="X24" s="10">
        <v>10</v>
      </c>
      <c r="Y24" s="30">
        <f t="shared" si="1"/>
        <v>20</v>
      </c>
      <c r="Z24" s="46" t="str">
        <f t="shared" si="7"/>
        <v>RIESGO ACEPTABLE</v>
      </c>
      <c r="AA24" s="30" t="str">
        <f t="shared" si="2"/>
        <v>IV</v>
      </c>
      <c r="AB24" s="10">
        <v>7</v>
      </c>
      <c r="AC24" s="30" t="s">
        <v>198</v>
      </c>
      <c r="AD24" s="30" t="s">
        <v>198</v>
      </c>
      <c r="AE24" s="30" t="s">
        <v>255</v>
      </c>
      <c r="AF24" s="30" t="s">
        <v>256</v>
      </c>
      <c r="AG24" s="30" t="s">
        <v>198</v>
      </c>
      <c r="AH24" s="10">
        <v>2</v>
      </c>
      <c r="AI24" s="10">
        <v>1</v>
      </c>
      <c r="AJ24" s="30">
        <f t="shared" si="3"/>
        <v>2</v>
      </c>
      <c r="AK24" s="30" t="str">
        <f t="shared" si="8"/>
        <v>BAJO</v>
      </c>
      <c r="AL24" s="10">
        <v>10</v>
      </c>
      <c r="AM24" s="33">
        <f t="shared" si="4"/>
        <v>20</v>
      </c>
      <c r="AN24" s="30" t="str">
        <f t="shared" si="5"/>
        <v>RIESGO ACEPTABLE</v>
      </c>
      <c r="AO24" s="33" t="str">
        <f t="shared" si="6"/>
        <v>IV</v>
      </c>
      <c r="AP24" s="10">
        <v>7</v>
      </c>
      <c r="AQ24" s="33" t="s">
        <v>257</v>
      </c>
      <c r="AR24" s="33" t="s">
        <v>201</v>
      </c>
      <c r="AS24" s="38" t="s">
        <v>198</v>
      </c>
      <c r="AT24" s="38" t="s">
        <v>198</v>
      </c>
      <c r="AU24" s="30" t="s">
        <v>255</v>
      </c>
      <c r="AV24" s="40" t="s">
        <v>256</v>
      </c>
      <c r="AW24" s="30" t="s">
        <v>198</v>
      </c>
      <c r="AX24" s="38" t="s">
        <v>225</v>
      </c>
      <c r="AY24" s="37"/>
      <c r="AZ24" s="37"/>
      <c r="BA24" s="38"/>
      <c r="BB24" s="38" t="s">
        <v>163</v>
      </c>
      <c r="BO24" s="24" t="s">
        <v>128</v>
      </c>
    </row>
    <row r="25" spans="1:67" s="12" customFormat="1" ht="45.75" customHeight="1">
      <c r="A25" s="9"/>
      <c r="B25" s="281" t="s">
        <v>258</v>
      </c>
      <c r="C25" s="111" t="s">
        <v>318</v>
      </c>
      <c r="D25" s="282" t="s">
        <v>259</v>
      </c>
      <c r="E25" s="282" t="s">
        <v>260</v>
      </c>
      <c r="F25" s="10" t="s">
        <v>192</v>
      </c>
      <c r="G25" s="10" t="s">
        <v>261</v>
      </c>
      <c r="H25" s="10"/>
      <c r="I25" s="10">
        <v>2</v>
      </c>
      <c r="J25" s="10"/>
      <c r="K25" s="10">
        <v>2</v>
      </c>
      <c r="L25" s="39" t="s">
        <v>49</v>
      </c>
      <c r="M25" s="10" t="s">
        <v>124</v>
      </c>
      <c r="N25" s="13" t="s">
        <v>212</v>
      </c>
      <c r="O25" s="39" t="s">
        <v>49</v>
      </c>
      <c r="P25" s="32" t="s">
        <v>262</v>
      </c>
      <c r="Q25" s="41" t="s">
        <v>198</v>
      </c>
      <c r="R25" s="30" t="s">
        <v>263</v>
      </c>
      <c r="S25" s="41" t="s">
        <v>198</v>
      </c>
      <c r="T25" s="10">
        <v>2</v>
      </c>
      <c r="U25" s="10">
        <v>4</v>
      </c>
      <c r="V25" s="33">
        <f t="shared" si="0"/>
        <v>8</v>
      </c>
      <c r="W25" s="30" t="str">
        <f t="shared" si="9"/>
        <v>MEDIO</v>
      </c>
      <c r="X25" s="10">
        <v>25</v>
      </c>
      <c r="Y25" s="30">
        <f t="shared" si="1"/>
        <v>200</v>
      </c>
      <c r="Z25" s="30" t="str">
        <f t="shared" si="7"/>
        <v>RIESGO NO ACEPTABLE O ACEPTABLE CON CONTROL ESPECIFICO</v>
      </c>
      <c r="AA25" s="30" t="str">
        <f t="shared" si="2"/>
        <v>II</v>
      </c>
      <c r="AB25" s="10">
        <v>2</v>
      </c>
      <c r="AC25" s="41" t="s">
        <v>198</v>
      </c>
      <c r="AD25" s="41" t="s">
        <v>198</v>
      </c>
      <c r="AE25" s="41" t="s">
        <v>198</v>
      </c>
      <c r="AF25" s="30" t="s">
        <v>264</v>
      </c>
      <c r="AG25" s="30" t="s">
        <v>265</v>
      </c>
      <c r="AH25" s="10">
        <v>2</v>
      </c>
      <c r="AI25" s="10">
        <v>3</v>
      </c>
      <c r="AJ25" s="30">
        <f t="shared" si="3"/>
        <v>6</v>
      </c>
      <c r="AK25" s="30" t="str">
        <f t="shared" si="8"/>
        <v>MEDIO</v>
      </c>
      <c r="AL25" s="10">
        <v>10</v>
      </c>
      <c r="AM25" s="33">
        <f t="shared" si="4"/>
        <v>60</v>
      </c>
      <c r="AN25" s="34" t="str">
        <f t="shared" si="5"/>
        <v>RIESGO MEJORABLE</v>
      </c>
      <c r="AO25" s="33" t="str">
        <f t="shared" si="6"/>
        <v>III</v>
      </c>
      <c r="AP25" s="10">
        <v>2</v>
      </c>
      <c r="AQ25" s="30" t="s">
        <v>266</v>
      </c>
      <c r="AR25" s="33" t="s">
        <v>201</v>
      </c>
      <c r="AS25" s="41" t="s">
        <v>198</v>
      </c>
      <c r="AT25" s="41" t="s">
        <v>198</v>
      </c>
      <c r="AU25" s="41" t="s">
        <v>198</v>
      </c>
      <c r="AV25" s="40" t="s">
        <v>264</v>
      </c>
      <c r="AW25" s="30" t="s">
        <v>265</v>
      </c>
      <c r="AX25" s="38" t="s">
        <v>225</v>
      </c>
      <c r="AY25" s="37"/>
      <c r="AZ25" s="37"/>
      <c r="BA25" s="38"/>
      <c r="BB25" s="38" t="s">
        <v>163</v>
      </c>
      <c r="BO25" s="24" t="s">
        <v>129</v>
      </c>
    </row>
    <row r="26" spans="1:67" s="12" customFormat="1" ht="45.75" customHeight="1">
      <c r="A26" s="9"/>
      <c r="B26" s="281"/>
      <c r="C26" s="111"/>
      <c r="D26" s="282"/>
      <c r="E26" s="282"/>
      <c r="F26" s="10" t="s">
        <v>192</v>
      </c>
      <c r="G26" s="10" t="s">
        <v>261</v>
      </c>
      <c r="H26" s="10"/>
      <c r="I26" s="10">
        <v>2</v>
      </c>
      <c r="J26" s="10"/>
      <c r="K26" s="10">
        <v>2</v>
      </c>
      <c r="L26" s="39" t="s">
        <v>30</v>
      </c>
      <c r="M26" s="10" t="s">
        <v>134</v>
      </c>
      <c r="N26" s="47" t="s">
        <v>267</v>
      </c>
      <c r="O26" s="39" t="s">
        <v>30</v>
      </c>
      <c r="P26" s="48" t="s">
        <v>268</v>
      </c>
      <c r="Q26" s="30" t="s">
        <v>198</v>
      </c>
      <c r="R26" s="30" t="s">
        <v>269</v>
      </c>
      <c r="S26" s="30" t="s">
        <v>270</v>
      </c>
      <c r="T26" s="10">
        <v>2</v>
      </c>
      <c r="U26" s="10">
        <v>3</v>
      </c>
      <c r="V26" s="33">
        <f t="shared" si="0"/>
        <v>6</v>
      </c>
      <c r="W26" s="30" t="str">
        <f t="shared" si="9"/>
        <v>MEDIO</v>
      </c>
      <c r="X26" s="10">
        <v>25</v>
      </c>
      <c r="Y26" s="30">
        <f t="shared" si="1"/>
        <v>150</v>
      </c>
      <c r="Z26" s="30" t="str">
        <f t="shared" si="7"/>
        <v>RIESGO NO ACEPTABLE O ACEPTABLE CON CONTROL ESPECIFICO</v>
      </c>
      <c r="AA26" s="30" t="str">
        <f t="shared" si="2"/>
        <v>II</v>
      </c>
      <c r="AB26" s="10">
        <v>2</v>
      </c>
      <c r="AC26" s="41" t="s">
        <v>198</v>
      </c>
      <c r="AD26" s="41" t="s">
        <v>198</v>
      </c>
      <c r="AE26" s="41" t="s">
        <v>198</v>
      </c>
      <c r="AF26" s="30" t="s">
        <v>271</v>
      </c>
      <c r="AG26" s="30" t="s">
        <v>272</v>
      </c>
      <c r="AH26" s="10">
        <v>2</v>
      </c>
      <c r="AI26" s="10">
        <v>2</v>
      </c>
      <c r="AJ26" s="30">
        <f t="shared" si="3"/>
        <v>4</v>
      </c>
      <c r="AK26" s="30" t="str">
        <f t="shared" si="8"/>
        <v>BAJO</v>
      </c>
      <c r="AL26" s="10">
        <v>10</v>
      </c>
      <c r="AM26" s="33">
        <f t="shared" si="4"/>
        <v>40</v>
      </c>
      <c r="AN26" s="34" t="str">
        <f t="shared" si="5"/>
        <v>RIESGO MEJORABLE</v>
      </c>
      <c r="AO26" s="33" t="str">
        <f t="shared" si="6"/>
        <v>III</v>
      </c>
      <c r="AP26" s="10">
        <v>2</v>
      </c>
      <c r="AQ26" s="30" t="s">
        <v>273</v>
      </c>
      <c r="AR26" s="33" t="s">
        <v>201</v>
      </c>
      <c r="AS26" s="41" t="s">
        <v>198</v>
      </c>
      <c r="AT26" s="41" t="s">
        <v>198</v>
      </c>
      <c r="AU26" s="41" t="s">
        <v>198</v>
      </c>
      <c r="AV26" s="30" t="s">
        <v>271</v>
      </c>
      <c r="AW26" s="30" t="s">
        <v>272</v>
      </c>
      <c r="AX26" s="38" t="s">
        <v>225</v>
      </c>
      <c r="AY26" s="37"/>
      <c r="AZ26" s="37"/>
      <c r="BA26" s="38"/>
      <c r="BB26" s="38" t="s">
        <v>163</v>
      </c>
      <c r="BO26" s="24" t="s">
        <v>130</v>
      </c>
    </row>
    <row r="27" spans="1:67" s="12" customFormat="1" ht="45.75" customHeight="1">
      <c r="A27" s="9"/>
      <c r="B27" s="281"/>
      <c r="C27" s="111"/>
      <c r="D27" s="282"/>
      <c r="E27" s="282"/>
      <c r="F27" s="10" t="s">
        <v>192</v>
      </c>
      <c r="G27" s="10" t="s">
        <v>261</v>
      </c>
      <c r="H27" s="10"/>
      <c r="I27" s="10">
        <v>2</v>
      </c>
      <c r="J27" s="10"/>
      <c r="K27" s="10">
        <v>2</v>
      </c>
      <c r="L27" s="39" t="s">
        <v>46</v>
      </c>
      <c r="M27" s="10" t="s">
        <v>120</v>
      </c>
      <c r="N27" s="283" t="s">
        <v>274</v>
      </c>
      <c r="O27" s="39" t="s">
        <v>46</v>
      </c>
      <c r="P27" s="32" t="s">
        <v>275</v>
      </c>
      <c r="Q27" s="30" t="s">
        <v>198</v>
      </c>
      <c r="R27" s="30" t="s">
        <v>276</v>
      </c>
      <c r="S27" s="33" t="s">
        <v>277</v>
      </c>
      <c r="T27" s="10">
        <v>2</v>
      </c>
      <c r="U27" s="10">
        <v>4</v>
      </c>
      <c r="V27" s="33">
        <f t="shared" si="0"/>
        <v>8</v>
      </c>
      <c r="W27" s="30" t="str">
        <f t="shared" si="9"/>
        <v>MEDIO</v>
      </c>
      <c r="X27" s="10">
        <v>60</v>
      </c>
      <c r="Y27" s="30">
        <f t="shared" si="1"/>
        <v>480</v>
      </c>
      <c r="Z27" s="30" t="str">
        <f t="shared" si="7"/>
        <v>RIESGO NO ACEPTABLE O ACEPTABLE CON CONTROL ESPECIFICO</v>
      </c>
      <c r="AA27" s="30" t="str">
        <f t="shared" si="2"/>
        <v>II</v>
      </c>
      <c r="AB27" s="10">
        <v>2</v>
      </c>
      <c r="AC27" s="41" t="s">
        <v>198</v>
      </c>
      <c r="AD27" s="41" t="s">
        <v>198</v>
      </c>
      <c r="AE27" s="41" t="s">
        <v>198</v>
      </c>
      <c r="AF27" s="30" t="s">
        <v>271</v>
      </c>
      <c r="AG27" s="33" t="s">
        <v>278</v>
      </c>
      <c r="AH27" s="10">
        <v>2</v>
      </c>
      <c r="AI27" s="10">
        <v>3</v>
      </c>
      <c r="AJ27" s="30">
        <f t="shared" si="3"/>
        <v>6</v>
      </c>
      <c r="AK27" s="30" t="str">
        <f t="shared" si="8"/>
        <v>MEDIO</v>
      </c>
      <c r="AL27" s="10">
        <v>10</v>
      </c>
      <c r="AM27" s="33">
        <f t="shared" si="4"/>
        <v>60</v>
      </c>
      <c r="AN27" s="34" t="str">
        <f t="shared" si="5"/>
        <v>RIESGO MEJORABLE</v>
      </c>
      <c r="AO27" s="33" t="str">
        <f t="shared" si="6"/>
        <v>III</v>
      </c>
      <c r="AP27" s="10">
        <v>2</v>
      </c>
      <c r="AQ27" s="30" t="s">
        <v>279</v>
      </c>
      <c r="AR27" s="33" t="s">
        <v>201</v>
      </c>
      <c r="AS27" s="41" t="s">
        <v>198</v>
      </c>
      <c r="AT27" s="41" t="s">
        <v>198</v>
      </c>
      <c r="AU27" s="41" t="s">
        <v>198</v>
      </c>
      <c r="AV27" s="30" t="s">
        <v>280</v>
      </c>
      <c r="AW27" s="33" t="s">
        <v>278</v>
      </c>
      <c r="AX27" s="38" t="s">
        <v>225</v>
      </c>
      <c r="AY27" s="37"/>
      <c r="AZ27" s="37"/>
      <c r="BA27" s="38"/>
      <c r="BB27" s="38" t="s">
        <v>163</v>
      </c>
      <c r="BO27" s="24" t="s">
        <v>131</v>
      </c>
    </row>
    <row r="28" spans="1:67" ht="45.75" customHeight="1">
      <c r="A28" s="9"/>
      <c r="B28" s="281"/>
      <c r="C28" s="111"/>
      <c r="D28" s="282"/>
      <c r="E28" s="282"/>
      <c r="F28" s="10" t="s">
        <v>192</v>
      </c>
      <c r="G28" s="10" t="s">
        <v>261</v>
      </c>
      <c r="H28" s="10"/>
      <c r="I28" s="10">
        <v>2</v>
      </c>
      <c r="J28" s="10"/>
      <c r="K28" s="10">
        <v>2</v>
      </c>
      <c r="L28" s="31" t="s">
        <v>75</v>
      </c>
      <c r="M28" s="10" t="s">
        <v>76</v>
      </c>
      <c r="N28" s="11" t="s">
        <v>193</v>
      </c>
      <c r="O28" s="39" t="s">
        <v>75</v>
      </c>
      <c r="P28" s="32" t="s">
        <v>194</v>
      </c>
      <c r="Q28" s="30" t="s">
        <v>198</v>
      </c>
      <c r="R28" s="30" t="s">
        <v>281</v>
      </c>
      <c r="S28" s="30" t="s">
        <v>197</v>
      </c>
      <c r="T28" s="10">
        <v>2</v>
      </c>
      <c r="U28" s="10">
        <v>4</v>
      </c>
      <c r="V28" s="33">
        <f>+T28*U28</f>
        <v>8</v>
      </c>
      <c r="W28" s="30" t="str">
        <f t="shared" si="9"/>
        <v>MEDIO</v>
      </c>
      <c r="X28" s="10">
        <v>25</v>
      </c>
      <c r="Y28" s="30">
        <f t="shared" si="1"/>
        <v>200</v>
      </c>
      <c r="Z28" s="30" t="str">
        <f t="shared" si="7"/>
        <v>RIESGO NO ACEPTABLE O ACEPTABLE CON CONTROL ESPECIFICO</v>
      </c>
      <c r="AA28" s="30" t="str">
        <f>+IF(AND(Y28&gt;=0.1,Y28&lt;=31),"IV",IF(AND(Y28&gt;=40,Y28&lt;=120),"III",IF(AND(Y28&gt;=150,Y28&lt;=500),"II",IF(AND(Y28&gt;=600,Y28&lt;=4000),"I",IF(AND(Y28=0),"-")))))</f>
        <v>II</v>
      </c>
      <c r="AB28" s="10">
        <v>2</v>
      </c>
      <c r="AC28" s="30" t="s">
        <v>198</v>
      </c>
      <c r="AD28" s="30" t="s">
        <v>198</v>
      </c>
      <c r="AE28" s="30" t="s">
        <v>198</v>
      </c>
      <c r="AF28" s="30" t="s">
        <v>271</v>
      </c>
      <c r="AG28" s="30" t="s">
        <v>198</v>
      </c>
      <c r="AH28" s="10">
        <v>2</v>
      </c>
      <c r="AI28" s="10">
        <v>2</v>
      </c>
      <c r="AJ28" s="30">
        <f t="shared" si="3"/>
        <v>4</v>
      </c>
      <c r="AK28" s="30" t="str">
        <f t="shared" si="8"/>
        <v>BAJO</v>
      </c>
      <c r="AL28" s="10">
        <v>10</v>
      </c>
      <c r="AM28" s="33">
        <f>+AJ28*AL28</f>
        <v>40</v>
      </c>
      <c r="AN28" s="45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MEJORABLE</v>
      </c>
      <c r="AO28" s="33" t="str">
        <f>+IF(AND(AM28&gt;=0.1,AM28&lt;=31),"IV",IF(AND(AM28&gt;=40,AM28&lt;=120),"III",IF(AND(AM28&gt;=150,AM28&lt;=500),"II",IF(AND(AM28&gt;=600,AM28&lt;=4000),"I",IF(AND(AM28=0),"-")))))</f>
        <v>III</v>
      </c>
      <c r="AP28" s="10">
        <v>2</v>
      </c>
      <c r="AQ28" s="30" t="s">
        <v>200</v>
      </c>
      <c r="AR28" s="33" t="s">
        <v>201</v>
      </c>
      <c r="AS28" s="30" t="s">
        <v>198</v>
      </c>
      <c r="AT28" s="30" t="s">
        <v>198</v>
      </c>
      <c r="AU28" s="30" t="s">
        <v>198</v>
      </c>
      <c r="AV28" s="35" t="s">
        <v>202</v>
      </c>
      <c r="AW28" s="30" t="s">
        <v>198</v>
      </c>
      <c r="AX28" s="36" t="s">
        <v>203</v>
      </c>
      <c r="AY28" s="37"/>
      <c r="AZ28" s="37"/>
      <c r="BA28" s="38"/>
      <c r="BB28" s="38" t="s">
        <v>163</v>
      </c>
      <c r="BO28" s="24" t="s">
        <v>132</v>
      </c>
    </row>
    <row r="29" spans="1:67" ht="45.75" customHeight="1">
      <c r="A29" s="9"/>
      <c r="B29" s="281"/>
      <c r="C29" s="111"/>
      <c r="D29" s="282"/>
      <c r="E29" s="282"/>
      <c r="F29" s="10" t="s">
        <v>192</v>
      </c>
      <c r="G29" s="10" t="s">
        <v>261</v>
      </c>
      <c r="H29" s="10"/>
      <c r="I29" s="10">
        <v>2</v>
      </c>
      <c r="J29" s="10"/>
      <c r="K29" s="10">
        <v>2</v>
      </c>
      <c r="L29" s="31" t="s">
        <v>148</v>
      </c>
      <c r="M29" s="10" t="s">
        <v>55</v>
      </c>
      <c r="N29" s="32" t="s">
        <v>227</v>
      </c>
      <c r="O29" s="39" t="s">
        <v>148</v>
      </c>
      <c r="P29" s="32" t="s">
        <v>228</v>
      </c>
      <c r="Q29" s="30" t="s">
        <v>198</v>
      </c>
      <c r="R29" s="30" t="s">
        <v>198</v>
      </c>
      <c r="S29" s="30" t="s">
        <v>282</v>
      </c>
      <c r="T29" s="10">
        <v>2</v>
      </c>
      <c r="U29" s="10">
        <v>4</v>
      </c>
      <c r="V29" s="30">
        <v>8</v>
      </c>
      <c r="W29" s="30" t="str">
        <f t="shared" si="9"/>
        <v>MEDIO</v>
      </c>
      <c r="X29" s="10">
        <v>25</v>
      </c>
      <c r="Y29" s="30">
        <f t="shared" si="1"/>
        <v>200</v>
      </c>
      <c r="Z29" s="30" t="str">
        <f t="shared" si="7"/>
        <v>RIESGO NO ACEPTABLE O ACEPTABLE CON CONTROL ESPECIFICO</v>
      </c>
      <c r="AA29" s="41" t="str">
        <f>+IF(AND(Y29&gt;=0.1,Y29&lt;=31),"IV",IF(AND(Y29&gt;=40,Y29&lt;=120),"III",IF(AND(Y29&gt;=150,Y29&lt;=500),"II",IF(AND(Y29&gt;=600,Y29&lt;=4000),"I",IF(AND(Y29=0),"-")))))</f>
        <v>II</v>
      </c>
      <c r="AB29" s="10">
        <v>2</v>
      </c>
      <c r="AC29" s="41" t="s">
        <v>198</v>
      </c>
      <c r="AD29" s="30" t="s">
        <v>198</v>
      </c>
      <c r="AE29" s="30" t="s">
        <v>198</v>
      </c>
      <c r="AF29" s="30" t="s">
        <v>283</v>
      </c>
      <c r="AG29" s="30" t="s">
        <v>198</v>
      </c>
      <c r="AH29" s="10">
        <v>2</v>
      </c>
      <c r="AI29" s="10">
        <v>3</v>
      </c>
      <c r="AJ29" s="41">
        <f t="shared" si="3"/>
        <v>6</v>
      </c>
      <c r="AK29" s="30" t="str">
        <f t="shared" si="8"/>
        <v>MEDIO</v>
      </c>
      <c r="AL29" s="10">
        <v>10</v>
      </c>
      <c r="AM29" s="43">
        <f>+AJ29*AL29</f>
        <v>60</v>
      </c>
      <c r="AN29" s="45" t="str">
        <f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MEJORABLE</v>
      </c>
      <c r="AO29" s="43" t="str">
        <f>+IF(AND(AM29&gt;=0.1,AM29&lt;=31),"IV",IF(AND(AM29&gt;=40,AM29&lt;=120),"III",IF(AND(AM29&gt;=150,AM29&lt;=500),"II",IF(AND(AM29&gt;=600,AM29&lt;=4000),"I",IF(AND(AM29=0),"-")))))</f>
        <v>III</v>
      </c>
      <c r="AP29" s="10">
        <v>2</v>
      </c>
      <c r="AQ29" s="33" t="s">
        <v>233</v>
      </c>
      <c r="AR29" s="33" t="s">
        <v>201</v>
      </c>
      <c r="AS29" s="38" t="s">
        <v>198</v>
      </c>
      <c r="AT29" s="38" t="s">
        <v>198</v>
      </c>
      <c r="AU29" s="30" t="s">
        <v>284</v>
      </c>
      <c r="AV29" s="44" t="s">
        <v>285</v>
      </c>
      <c r="AW29" s="30" t="s">
        <v>198</v>
      </c>
      <c r="AX29" s="38" t="s">
        <v>225</v>
      </c>
      <c r="AY29" s="37"/>
      <c r="AZ29" s="37"/>
      <c r="BA29" s="38"/>
      <c r="BB29" s="38" t="s">
        <v>163</v>
      </c>
      <c r="BO29" s="24" t="s">
        <v>133</v>
      </c>
    </row>
    <row r="30" spans="1:67" ht="45.75" customHeight="1">
      <c r="A30" s="9"/>
      <c r="B30" s="281"/>
      <c r="C30" s="111"/>
      <c r="D30" s="282"/>
      <c r="E30" s="282"/>
      <c r="F30" s="10" t="s">
        <v>192</v>
      </c>
      <c r="G30" s="10" t="s">
        <v>261</v>
      </c>
      <c r="H30" s="10"/>
      <c r="I30" s="10">
        <v>2</v>
      </c>
      <c r="J30" s="10"/>
      <c r="K30" s="10">
        <v>2</v>
      </c>
      <c r="L30" s="39" t="s">
        <v>62</v>
      </c>
      <c r="M30" s="10" t="s">
        <v>67</v>
      </c>
      <c r="N30" s="11" t="s">
        <v>286</v>
      </c>
      <c r="O30" s="39" t="s">
        <v>62</v>
      </c>
      <c r="P30" s="32" t="s">
        <v>287</v>
      </c>
      <c r="Q30" s="30" t="s">
        <v>198</v>
      </c>
      <c r="R30" s="30" t="s">
        <v>241</v>
      </c>
      <c r="S30" s="30" t="s">
        <v>288</v>
      </c>
      <c r="T30" s="38">
        <v>2</v>
      </c>
      <c r="U30" s="38">
        <v>2</v>
      </c>
      <c r="V30" s="33">
        <f>+T30*U30</f>
        <v>4</v>
      </c>
      <c r="W30" s="30" t="str">
        <f t="shared" si="9"/>
        <v>BAJO</v>
      </c>
      <c r="X30" s="38">
        <v>10</v>
      </c>
      <c r="Y30" s="33">
        <f t="shared" si="1"/>
        <v>40</v>
      </c>
      <c r="Z30" s="34" t="str">
        <f t="shared" si="7"/>
        <v>RIESGO MEJORABLE</v>
      </c>
      <c r="AA30" s="30" t="str">
        <f t="shared" si="2"/>
        <v>III</v>
      </c>
      <c r="AB30" s="10">
        <v>2</v>
      </c>
      <c r="AC30" s="41" t="s">
        <v>198</v>
      </c>
      <c r="AD30" s="30" t="s">
        <v>198</v>
      </c>
      <c r="AE30" s="30" t="s">
        <v>198</v>
      </c>
      <c r="AF30" s="30" t="s">
        <v>288</v>
      </c>
      <c r="AG30" s="30" t="s">
        <v>198</v>
      </c>
      <c r="AH30" s="38">
        <v>2</v>
      </c>
      <c r="AI30" s="38">
        <v>1</v>
      </c>
      <c r="AJ30" s="33">
        <f t="shared" si="3"/>
        <v>2</v>
      </c>
      <c r="AK30" s="30" t="str">
        <f t="shared" si="8"/>
        <v>BAJO</v>
      </c>
      <c r="AL30" s="38">
        <v>10</v>
      </c>
      <c r="AM30" s="33">
        <f t="shared" si="4"/>
        <v>20</v>
      </c>
      <c r="AN30" s="30" t="str">
        <f aca="true" t="shared" si="10" ref="AN30:AN39">IF(AND(AM30&gt;=1,AM30&lt;=30),"RIESGO ACEPTABLE",IF(AND(AM30&gt;=40,AM30&lt;=120),"RIESGO MEJORABLE",IF(AND(AM30&gt;=150,AM30&lt;=500),"RIESGO NO ACEPTABLE O ACEPTABLE CON CONTROL ESPECIFICO",IF(AND(AM30&gt;=600,AM30&lt;=4000),"RIESGO NO ACEPTABLE",IF(AND(AM30=0),"-")))))</f>
        <v>RIESGO ACEPTABLE</v>
      </c>
      <c r="AO30" s="33" t="str">
        <f aca="true" t="shared" si="11" ref="AO30:AO39">+IF(AND(AM30&gt;=0.1,AM30&lt;=31),"IV",IF(AND(AM30&gt;=40,AM30&lt;=120),"III",IF(AND(AM30&gt;=150,AM30&lt;=500),"II",IF(AND(AM30&gt;=600,AM30&lt;=4000),"I",IF(AND(AM30=0),"-")))))</f>
        <v>IV</v>
      </c>
      <c r="AP30" s="10">
        <v>2</v>
      </c>
      <c r="AQ30" s="30" t="s">
        <v>289</v>
      </c>
      <c r="AR30" s="33" t="s">
        <v>201</v>
      </c>
      <c r="AS30" s="38" t="s">
        <v>198</v>
      </c>
      <c r="AT30" s="38" t="s">
        <v>198</v>
      </c>
      <c r="AU30" s="38" t="s">
        <v>198</v>
      </c>
      <c r="AV30" s="30" t="s">
        <v>290</v>
      </c>
      <c r="AW30" s="30" t="s">
        <v>198</v>
      </c>
      <c r="AX30" s="38" t="s">
        <v>225</v>
      </c>
      <c r="AY30" s="38"/>
      <c r="AZ30" s="38"/>
      <c r="BA30" s="38"/>
      <c r="BB30" s="38" t="s">
        <v>163</v>
      </c>
      <c r="BO30" s="24" t="s">
        <v>134</v>
      </c>
    </row>
    <row r="31" spans="1:67" ht="45.75" customHeight="1">
      <c r="A31" s="9"/>
      <c r="B31" s="281"/>
      <c r="C31" s="111"/>
      <c r="D31" s="282"/>
      <c r="E31" s="282"/>
      <c r="F31" s="10" t="s">
        <v>226</v>
      </c>
      <c r="G31" s="10" t="s">
        <v>261</v>
      </c>
      <c r="H31" s="10"/>
      <c r="I31" s="10">
        <v>2</v>
      </c>
      <c r="J31" s="10"/>
      <c r="K31" s="10">
        <v>2</v>
      </c>
      <c r="L31" s="39" t="s">
        <v>68</v>
      </c>
      <c r="M31" s="10" t="s">
        <v>70</v>
      </c>
      <c r="N31" s="13" t="s">
        <v>204</v>
      </c>
      <c r="O31" s="39" t="s">
        <v>68</v>
      </c>
      <c r="P31" s="32" t="s">
        <v>205</v>
      </c>
      <c r="Q31" s="30" t="s">
        <v>198</v>
      </c>
      <c r="R31" s="10" t="s">
        <v>206</v>
      </c>
      <c r="S31" s="30" t="s">
        <v>207</v>
      </c>
      <c r="T31" s="10">
        <v>2</v>
      </c>
      <c r="U31" s="10">
        <v>2</v>
      </c>
      <c r="V31" s="33">
        <f>+T31*U31</f>
        <v>4</v>
      </c>
      <c r="W31" s="30" t="str">
        <f t="shared" si="9"/>
        <v>BAJO</v>
      </c>
      <c r="X31" s="10">
        <v>25</v>
      </c>
      <c r="Y31" s="30">
        <f t="shared" si="1"/>
        <v>100</v>
      </c>
      <c r="Z31" s="34" t="str">
        <f t="shared" si="7"/>
        <v>RIESGO MEJORABLE</v>
      </c>
      <c r="AA31" s="30" t="str">
        <f t="shared" si="2"/>
        <v>III</v>
      </c>
      <c r="AB31" s="10">
        <v>2</v>
      </c>
      <c r="AC31" s="30" t="s">
        <v>198</v>
      </c>
      <c r="AD31" s="30" t="s">
        <v>198</v>
      </c>
      <c r="AE31" s="30" t="s">
        <v>208</v>
      </c>
      <c r="AF31" s="30" t="s">
        <v>209</v>
      </c>
      <c r="AG31" s="30" t="s">
        <v>198</v>
      </c>
      <c r="AH31" s="10">
        <v>2</v>
      </c>
      <c r="AI31" s="10">
        <v>1</v>
      </c>
      <c r="AJ31" s="30">
        <f t="shared" si="3"/>
        <v>2</v>
      </c>
      <c r="AK31" s="30" t="str">
        <f t="shared" si="8"/>
        <v>BAJO</v>
      </c>
      <c r="AL31" s="10">
        <v>10</v>
      </c>
      <c r="AM31" s="33">
        <f t="shared" si="4"/>
        <v>20</v>
      </c>
      <c r="AN31" s="30" t="str">
        <f t="shared" si="10"/>
        <v>RIESGO ACEPTABLE</v>
      </c>
      <c r="AO31" s="33" t="str">
        <f t="shared" si="11"/>
        <v>IV</v>
      </c>
      <c r="AP31" s="10">
        <v>2</v>
      </c>
      <c r="AQ31" s="10" t="s">
        <v>210</v>
      </c>
      <c r="AR31" s="33" t="s">
        <v>201</v>
      </c>
      <c r="AS31" s="30" t="s">
        <v>198</v>
      </c>
      <c r="AT31" s="30" t="s">
        <v>198</v>
      </c>
      <c r="AU31" s="30" t="s">
        <v>198</v>
      </c>
      <c r="AV31" s="40" t="s">
        <v>209</v>
      </c>
      <c r="AW31" s="30" t="s">
        <v>198</v>
      </c>
      <c r="AX31" s="36" t="s">
        <v>211</v>
      </c>
      <c r="AY31" s="37"/>
      <c r="AZ31" s="37"/>
      <c r="BA31" s="38"/>
      <c r="BB31" s="38" t="s">
        <v>163</v>
      </c>
      <c r="BO31" s="24" t="s">
        <v>139</v>
      </c>
    </row>
    <row r="32" spans="1:67" ht="45.75" customHeight="1">
      <c r="A32" s="9"/>
      <c r="B32" s="281"/>
      <c r="C32" s="111"/>
      <c r="D32" s="282"/>
      <c r="E32" s="282"/>
      <c r="F32" s="10" t="s">
        <v>226</v>
      </c>
      <c r="G32" s="10" t="s">
        <v>261</v>
      </c>
      <c r="H32" s="10"/>
      <c r="I32" s="10">
        <v>2</v>
      </c>
      <c r="J32" s="10"/>
      <c r="K32" s="10">
        <v>2</v>
      </c>
      <c r="L32" s="39" t="s">
        <v>73</v>
      </c>
      <c r="M32" s="10" t="s">
        <v>92</v>
      </c>
      <c r="N32" s="32" t="s">
        <v>92</v>
      </c>
      <c r="O32" s="39" t="s">
        <v>73</v>
      </c>
      <c r="P32" s="32" t="s">
        <v>251</v>
      </c>
      <c r="Q32" s="30" t="s">
        <v>252</v>
      </c>
      <c r="R32" s="30" t="s">
        <v>253</v>
      </c>
      <c r="S32" s="30" t="s">
        <v>254</v>
      </c>
      <c r="T32" s="10">
        <v>2</v>
      </c>
      <c r="U32" s="10">
        <v>1</v>
      </c>
      <c r="V32" s="33">
        <f>+T32*U32</f>
        <v>2</v>
      </c>
      <c r="W32" s="30" t="str">
        <f t="shared" si="9"/>
        <v>BAJO</v>
      </c>
      <c r="X32" s="10">
        <v>10</v>
      </c>
      <c r="Y32" s="30">
        <f t="shared" si="1"/>
        <v>20</v>
      </c>
      <c r="Z32" s="46" t="str">
        <f t="shared" si="7"/>
        <v>RIESGO ACEPTABLE</v>
      </c>
      <c r="AA32" s="30" t="str">
        <f t="shared" si="2"/>
        <v>IV</v>
      </c>
      <c r="AB32" s="10">
        <v>2</v>
      </c>
      <c r="AC32" s="30" t="s">
        <v>198</v>
      </c>
      <c r="AD32" s="30" t="s">
        <v>198</v>
      </c>
      <c r="AE32" s="30" t="s">
        <v>255</v>
      </c>
      <c r="AF32" s="30" t="s">
        <v>256</v>
      </c>
      <c r="AG32" s="30" t="s">
        <v>198</v>
      </c>
      <c r="AH32" s="10">
        <v>2</v>
      </c>
      <c r="AI32" s="10">
        <v>1</v>
      </c>
      <c r="AJ32" s="30">
        <f t="shared" si="3"/>
        <v>2</v>
      </c>
      <c r="AK32" s="30" t="str">
        <f t="shared" si="8"/>
        <v>BAJO</v>
      </c>
      <c r="AL32" s="10">
        <v>10</v>
      </c>
      <c r="AM32" s="33">
        <f t="shared" si="4"/>
        <v>20</v>
      </c>
      <c r="AN32" s="30" t="str">
        <f t="shared" si="10"/>
        <v>RIESGO ACEPTABLE</v>
      </c>
      <c r="AO32" s="33" t="str">
        <f t="shared" si="11"/>
        <v>IV</v>
      </c>
      <c r="AP32" s="10">
        <v>2</v>
      </c>
      <c r="AQ32" s="33" t="s">
        <v>257</v>
      </c>
      <c r="AR32" s="33" t="s">
        <v>201</v>
      </c>
      <c r="AS32" s="38" t="s">
        <v>198</v>
      </c>
      <c r="AT32" s="38" t="s">
        <v>198</v>
      </c>
      <c r="AU32" s="30" t="s">
        <v>255</v>
      </c>
      <c r="AV32" s="40" t="s">
        <v>256</v>
      </c>
      <c r="AW32" s="30" t="s">
        <v>198</v>
      </c>
      <c r="AX32" s="38" t="s">
        <v>225</v>
      </c>
      <c r="AY32" s="37"/>
      <c r="AZ32" s="37"/>
      <c r="BA32" s="38"/>
      <c r="BB32" s="38" t="s">
        <v>163</v>
      </c>
      <c r="BO32" s="24" t="s">
        <v>138</v>
      </c>
    </row>
    <row r="33" spans="1:67" ht="45.75" customHeight="1">
      <c r="A33" s="9"/>
      <c r="B33" s="281"/>
      <c r="C33" s="111" t="s">
        <v>318</v>
      </c>
      <c r="D33" s="284" t="s">
        <v>291</v>
      </c>
      <c r="E33" s="284" t="s">
        <v>292</v>
      </c>
      <c r="F33" s="10" t="s">
        <v>192</v>
      </c>
      <c r="G33" s="10" t="s">
        <v>293</v>
      </c>
      <c r="H33" s="10"/>
      <c r="I33" s="10">
        <v>2</v>
      </c>
      <c r="J33" s="10"/>
      <c r="K33" s="10">
        <v>2</v>
      </c>
      <c r="L33" s="39" t="s">
        <v>49</v>
      </c>
      <c r="M33" s="10" t="s">
        <v>124</v>
      </c>
      <c r="N33" s="13" t="s">
        <v>212</v>
      </c>
      <c r="O33" s="31" t="s">
        <v>49</v>
      </c>
      <c r="P33" s="32" t="s">
        <v>213</v>
      </c>
      <c r="Q33" s="10" t="s">
        <v>214</v>
      </c>
      <c r="R33" s="10" t="s">
        <v>215</v>
      </c>
      <c r="S33" s="13" t="s">
        <v>216</v>
      </c>
      <c r="T33" s="49">
        <v>2</v>
      </c>
      <c r="U33" s="49">
        <v>4</v>
      </c>
      <c r="V33" s="43">
        <f>+T33*U33</f>
        <v>8</v>
      </c>
      <c r="W33" s="30" t="str">
        <f t="shared" si="9"/>
        <v>MEDIO</v>
      </c>
      <c r="X33" s="49">
        <v>25</v>
      </c>
      <c r="Y33" s="41">
        <f t="shared" si="1"/>
        <v>200</v>
      </c>
      <c r="Z33" s="285" t="s">
        <v>218</v>
      </c>
      <c r="AA33" s="41" t="str">
        <f t="shared" si="2"/>
        <v>II</v>
      </c>
      <c r="AB33" s="10">
        <v>2</v>
      </c>
      <c r="AC33" s="41" t="s">
        <v>198</v>
      </c>
      <c r="AD33" s="41" t="s">
        <v>198</v>
      </c>
      <c r="AE33" s="38" t="s">
        <v>219</v>
      </c>
      <c r="AF33" s="50" t="s">
        <v>294</v>
      </c>
      <c r="AG33" s="13" t="s">
        <v>221</v>
      </c>
      <c r="AH33" s="49">
        <v>2</v>
      </c>
      <c r="AI33" s="49">
        <v>3</v>
      </c>
      <c r="AJ33" s="41">
        <f t="shared" si="3"/>
        <v>6</v>
      </c>
      <c r="AK33" s="30" t="str">
        <f t="shared" si="8"/>
        <v>MEDIO</v>
      </c>
      <c r="AL33" s="10">
        <v>10</v>
      </c>
      <c r="AM33" s="33">
        <f t="shared" si="4"/>
        <v>60</v>
      </c>
      <c r="AN33" s="45" t="str">
        <f t="shared" si="10"/>
        <v>RIESGO MEJORABLE</v>
      </c>
      <c r="AO33" s="33" t="str">
        <f t="shared" si="11"/>
        <v>III</v>
      </c>
      <c r="AP33" s="10">
        <v>2</v>
      </c>
      <c r="AQ33" s="51" t="s">
        <v>223</v>
      </c>
      <c r="AR33" s="33" t="s">
        <v>201</v>
      </c>
      <c r="AS33" s="52" t="s">
        <v>198</v>
      </c>
      <c r="AT33" s="52" t="s">
        <v>198</v>
      </c>
      <c r="AU33" s="30" t="s">
        <v>198</v>
      </c>
      <c r="AV33" s="50" t="s">
        <v>294</v>
      </c>
      <c r="AW33" s="13" t="s">
        <v>224</v>
      </c>
      <c r="AX33" s="50" t="s">
        <v>225</v>
      </c>
      <c r="AY33" s="53"/>
      <c r="AZ33" s="53"/>
      <c r="BA33" s="50"/>
      <c r="BB33" s="50" t="s">
        <v>163</v>
      </c>
      <c r="BO33" s="24" t="s">
        <v>137</v>
      </c>
    </row>
    <row r="34" spans="1:67" ht="45.75" customHeight="1">
      <c r="A34" s="9"/>
      <c r="B34" s="281"/>
      <c r="C34" s="111"/>
      <c r="D34" s="284"/>
      <c r="E34" s="284"/>
      <c r="F34" s="10" t="s">
        <v>192</v>
      </c>
      <c r="G34" s="10" t="s">
        <v>295</v>
      </c>
      <c r="H34" s="10"/>
      <c r="I34" s="10">
        <v>2</v>
      </c>
      <c r="J34" s="10"/>
      <c r="K34" s="10">
        <v>2</v>
      </c>
      <c r="L34" s="31" t="s">
        <v>75</v>
      </c>
      <c r="M34" s="10" t="s">
        <v>76</v>
      </c>
      <c r="N34" s="11" t="s">
        <v>193</v>
      </c>
      <c r="O34" s="39" t="s">
        <v>75</v>
      </c>
      <c r="P34" s="32" t="s">
        <v>194</v>
      </c>
      <c r="Q34" s="30" t="s">
        <v>198</v>
      </c>
      <c r="R34" s="30" t="s">
        <v>281</v>
      </c>
      <c r="S34" s="30" t="s">
        <v>197</v>
      </c>
      <c r="T34" s="10">
        <v>2</v>
      </c>
      <c r="U34" s="10">
        <v>4</v>
      </c>
      <c r="V34" s="33">
        <f>+T34*U34</f>
        <v>8</v>
      </c>
      <c r="W34" s="30" t="str">
        <f t="shared" si="9"/>
        <v>MEDIO</v>
      </c>
      <c r="X34" s="10">
        <v>25</v>
      </c>
      <c r="Y34" s="30">
        <f t="shared" si="1"/>
        <v>200</v>
      </c>
      <c r="Z34" s="30" t="str">
        <f aca="true" t="shared" si="12" ref="Z34:Z39">IF(AND(Y34&gt;=1,Y34&lt;=30),"RIESGO ACEPTABLE",IF(AND(Y34&gt;=40,Y34&lt;=120),"RIESGO MEJORABLE",IF(AND(Y34&gt;=150,Y34&lt;=500),"RIESGO NO ACEPTABLE O ACEPTABLE CON CONTROL ESPECIFICO",IF(AND(Y34&gt;=600,Y34&lt;=4000),"RIESGO NO ACEPTABLE",IF(AND(Y34=0),"-")))))</f>
        <v>RIESGO NO ACEPTABLE O ACEPTABLE CON CONTROL ESPECIFICO</v>
      </c>
      <c r="AA34" s="30" t="str">
        <f t="shared" si="2"/>
        <v>II</v>
      </c>
      <c r="AB34" s="10">
        <v>2</v>
      </c>
      <c r="AC34" s="30" t="s">
        <v>198</v>
      </c>
      <c r="AD34" s="30" t="s">
        <v>198</v>
      </c>
      <c r="AE34" s="30" t="s">
        <v>198</v>
      </c>
      <c r="AF34" s="30" t="s">
        <v>271</v>
      </c>
      <c r="AG34" s="30" t="s">
        <v>198</v>
      </c>
      <c r="AH34" s="10">
        <v>2</v>
      </c>
      <c r="AI34" s="10">
        <v>2</v>
      </c>
      <c r="AJ34" s="30">
        <f t="shared" si="3"/>
        <v>4</v>
      </c>
      <c r="AK34" s="30" t="str">
        <f t="shared" si="8"/>
        <v>BAJO</v>
      </c>
      <c r="AL34" s="10">
        <v>10</v>
      </c>
      <c r="AM34" s="33">
        <f t="shared" si="4"/>
        <v>40</v>
      </c>
      <c r="AN34" s="45" t="str">
        <f t="shared" si="10"/>
        <v>RIESGO MEJORABLE</v>
      </c>
      <c r="AO34" s="33" t="str">
        <f t="shared" si="11"/>
        <v>III</v>
      </c>
      <c r="AP34" s="10">
        <v>2</v>
      </c>
      <c r="AQ34" s="30" t="s">
        <v>200</v>
      </c>
      <c r="AR34" s="33" t="s">
        <v>201</v>
      </c>
      <c r="AS34" s="30" t="s">
        <v>198</v>
      </c>
      <c r="AT34" s="30" t="s">
        <v>198</v>
      </c>
      <c r="AU34" s="30" t="s">
        <v>198</v>
      </c>
      <c r="AV34" s="35" t="s">
        <v>202</v>
      </c>
      <c r="AW34" s="30" t="s">
        <v>198</v>
      </c>
      <c r="AX34" s="36" t="s">
        <v>203</v>
      </c>
      <c r="AY34" s="37"/>
      <c r="AZ34" s="37"/>
      <c r="BA34" s="38"/>
      <c r="BB34" s="38" t="s">
        <v>163</v>
      </c>
      <c r="BO34" s="24" t="s">
        <v>136</v>
      </c>
    </row>
    <row r="35" spans="1:67" ht="45.75" customHeight="1">
      <c r="A35" s="9"/>
      <c r="B35" s="281"/>
      <c r="C35" s="111"/>
      <c r="D35" s="284"/>
      <c r="E35" s="284"/>
      <c r="F35" s="10" t="s">
        <v>192</v>
      </c>
      <c r="G35" s="10" t="s">
        <v>295</v>
      </c>
      <c r="H35" s="10"/>
      <c r="I35" s="10">
        <v>2</v>
      </c>
      <c r="J35" s="10"/>
      <c r="K35" s="10">
        <v>2</v>
      </c>
      <c r="L35" s="31" t="s">
        <v>148</v>
      </c>
      <c r="M35" s="10" t="s">
        <v>55</v>
      </c>
      <c r="N35" s="32" t="s">
        <v>227</v>
      </c>
      <c r="O35" s="39" t="s">
        <v>148</v>
      </c>
      <c r="P35" s="32" t="s">
        <v>228</v>
      </c>
      <c r="Q35" s="30" t="s">
        <v>198</v>
      </c>
      <c r="R35" s="30" t="s">
        <v>198</v>
      </c>
      <c r="S35" s="30" t="s">
        <v>282</v>
      </c>
      <c r="T35" s="10">
        <v>2</v>
      </c>
      <c r="U35" s="10">
        <v>4</v>
      </c>
      <c r="V35" s="30">
        <v>8</v>
      </c>
      <c r="W35" s="30" t="str">
        <f t="shared" si="9"/>
        <v>MEDIO</v>
      </c>
      <c r="X35" s="10">
        <v>25</v>
      </c>
      <c r="Y35" s="30">
        <f t="shared" si="1"/>
        <v>200</v>
      </c>
      <c r="Z35" s="30" t="str">
        <f t="shared" si="12"/>
        <v>RIESGO NO ACEPTABLE O ACEPTABLE CON CONTROL ESPECIFICO</v>
      </c>
      <c r="AA35" s="41" t="str">
        <f t="shared" si="2"/>
        <v>II</v>
      </c>
      <c r="AB35" s="10">
        <v>2</v>
      </c>
      <c r="AC35" s="41" t="s">
        <v>198</v>
      </c>
      <c r="AD35" s="30" t="s">
        <v>198</v>
      </c>
      <c r="AE35" s="30" t="s">
        <v>198</v>
      </c>
      <c r="AF35" s="30" t="s">
        <v>283</v>
      </c>
      <c r="AG35" s="30" t="s">
        <v>198</v>
      </c>
      <c r="AH35" s="10">
        <v>2</v>
      </c>
      <c r="AI35" s="10">
        <v>3</v>
      </c>
      <c r="AJ35" s="41">
        <f t="shared" si="3"/>
        <v>6</v>
      </c>
      <c r="AK35" s="30" t="str">
        <f t="shared" si="8"/>
        <v>MEDIO</v>
      </c>
      <c r="AL35" s="10">
        <v>10</v>
      </c>
      <c r="AM35" s="43">
        <f t="shared" si="4"/>
        <v>60</v>
      </c>
      <c r="AN35" s="45" t="str">
        <f t="shared" si="10"/>
        <v>RIESGO MEJORABLE</v>
      </c>
      <c r="AO35" s="43" t="str">
        <f t="shared" si="11"/>
        <v>III</v>
      </c>
      <c r="AP35" s="10">
        <v>2</v>
      </c>
      <c r="AQ35" s="33" t="s">
        <v>233</v>
      </c>
      <c r="AR35" s="33" t="s">
        <v>201</v>
      </c>
      <c r="AS35" s="38" t="s">
        <v>198</v>
      </c>
      <c r="AT35" s="38" t="s">
        <v>198</v>
      </c>
      <c r="AU35" s="30" t="s">
        <v>284</v>
      </c>
      <c r="AV35" s="44" t="s">
        <v>285</v>
      </c>
      <c r="AW35" s="30" t="s">
        <v>198</v>
      </c>
      <c r="AX35" s="38" t="s">
        <v>225</v>
      </c>
      <c r="AY35" s="37"/>
      <c r="AZ35" s="37"/>
      <c r="BA35" s="38"/>
      <c r="BB35" s="38" t="s">
        <v>163</v>
      </c>
      <c r="BO35" s="24" t="s">
        <v>135</v>
      </c>
    </row>
    <row r="36" spans="1:67" ht="45.75" customHeight="1">
      <c r="A36" s="9"/>
      <c r="B36" s="281"/>
      <c r="C36" s="111"/>
      <c r="D36" s="284"/>
      <c r="E36" s="284"/>
      <c r="F36" s="10" t="s">
        <v>192</v>
      </c>
      <c r="G36" s="10" t="s">
        <v>295</v>
      </c>
      <c r="H36" s="10"/>
      <c r="I36" s="10">
        <v>2</v>
      </c>
      <c r="J36" s="10"/>
      <c r="K36" s="10">
        <v>2</v>
      </c>
      <c r="L36" s="39" t="s">
        <v>62</v>
      </c>
      <c r="M36" s="10" t="s">
        <v>67</v>
      </c>
      <c r="N36" s="11" t="s">
        <v>286</v>
      </c>
      <c r="O36" s="39" t="s">
        <v>62</v>
      </c>
      <c r="P36" s="32" t="s">
        <v>287</v>
      </c>
      <c r="Q36" s="30" t="s">
        <v>198</v>
      </c>
      <c r="R36" s="30" t="s">
        <v>241</v>
      </c>
      <c r="S36" s="30" t="s">
        <v>288</v>
      </c>
      <c r="T36" s="38">
        <v>2</v>
      </c>
      <c r="U36" s="38">
        <v>2</v>
      </c>
      <c r="V36" s="33">
        <f>+T36*U36</f>
        <v>4</v>
      </c>
      <c r="W36" s="30" t="str">
        <f t="shared" si="9"/>
        <v>BAJO</v>
      </c>
      <c r="X36" s="38">
        <v>10</v>
      </c>
      <c r="Y36" s="33">
        <f t="shared" si="1"/>
        <v>40</v>
      </c>
      <c r="Z36" s="34" t="str">
        <f t="shared" si="12"/>
        <v>RIESGO MEJORABLE</v>
      </c>
      <c r="AA36" s="30" t="str">
        <f t="shared" si="2"/>
        <v>III</v>
      </c>
      <c r="AB36" s="10">
        <v>2</v>
      </c>
      <c r="AC36" s="41" t="s">
        <v>198</v>
      </c>
      <c r="AD36" s="30" t="s">
        <v>198</v>
      </c>
      <c r="AE36" s="30" t="s">
        <v>198</v>
      </c>
      <c r="AF36" s="30" t="s">
        <v>288</v>
      </c>
      <c r="AG36" s="30" t="s">
        <v>198</v>
      </c>
      <c r="AH36" s="38">
        <v>2</v>
      </c>
      <c r="AI36" s="38">
        <v>1</v>
      </c>
      <c r="AJ36" s="33">
        <f t="shared" si="3"/>
        <v>2</v>
      </c>
      <c r="AK36" s="30" t="str">
        <f t="shared" si="8"/>
        <v>BAJO</v>
      </c>
      <c r="AL36" s="38">
        <v>10</v>
      </c>
      <c r="AM36" s="33">
        <f t="shared" si="4"/>
        <v>20</v>
      </c>
      <c r="AN36" s="30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3" t="str">
        <f t="shared" si="11"/>
        <v>IV</v>
      </c>
      <c r="AP36" s="10">
        <v>2</v>
      </c>
      <c r="AQ36" s="30" t="s">
        <v>289</v>
      </c>
      <c r="AR36" s="33" t="s">
        <v>201</v>
      </c>
      <c r="AS36" s="38" t="s">
        <v>198</v>
      </c>
      <c r="AT36" s="38" t="s">
        <v>198</v>
      </c>
      <c r="AU36" s="38" t="s">
        <v>198</v>
      </c>
      <c r="AV36" s="30" t="s">
        <v>290</v>
      </c>
      <c r="AW36" s="30" t="s">
        <v>198</v>
      </c>
      <c r="AX36" s="38" t="s">
        <v>225</v>
      </c>
      <c r="AY36" s="38"/>
      <c r="AZ36" s="38"/>
      <c r="BA36" s="38"/>
      <c r="BB36" s="38" t="s">
        <v>163</v>
      </c>
      <c r="BO36" s="54" t="s">
        <v>47</v>
      </c>
    </row>
    <row r="37" spans="1:67" ht="45.75" customHeight="1">
      <c r="A37" s="9"/>
      <c r="B37" s="281"/>
      <c r="C37" s="111"/>
      <c r="D37" s="284"/>
      <c r="E37" s="284"/>
      <c r="F37" s="10" t="s">
        <v>226</v>
      </c>
      <c r="G37" s="55" t="s">
        <v>296</v>
      </c>
      <c r="H37" s="10"/>
      <c r="I37" s="10">
        <v>2</v>
      </c>
      <c r="J37" s="10"/>
      <c r="K37" s="10">
        <v>2</v>
      </c>
      <c r="L37" s="39" t="s">
        <v>68</v>
      </c>
      <c r="M37" s="10" t="s">
        <v>70</v>
      </c>
      <c r="N37" s="13" t="s">
        <v>204</v>
      </c>
      <c r="O37" s="39" t="s">
        <v>68</v>
      </c>
      <c r="P37" s="32" t="s">
        <v>205</v>
      </c>
      <c r="Q37" s="30" t="s">
        <v>198</v>
      </c>
      <c r="R37" s="10" t="s">
        <v>206</v>
      </c>
      <c r="S37" s="30" t="s">
        <v>207</v>
      </c>
      <c r="T37" s="10">
        <v>2</v>
      </c>
      <c r="U37" s="10">
        <v>2</v>
      </c>
      <c r="V37" s="33">
        <f>+T37*U37</f>
        <v>4</v>
      </c>
      <c r="W37" s="30" t="str">
        <f t="shared" si="9"/>
        <v>BAJO</v>
      </c>
      <c r="X37" s="10">
        <v>25</v>
      </c>
      <c r="Y37" s="30">
        <f t="shared" si="1"/>
        <v>100</v>
      </c>
      <c r="Z37" s="34" t="str">
        <f t="shared" si="12"/>
        <v>RIESGO MEJORABLE</v>
      </c>
      <c r="AA37" s="30" t="str">
        <f t="shared" si="2"/>
        <v>III</v>
      </c>
      <c r="AB37" s="10">
        <v>2</v>
      </c>
      <c r="AC37" s="30" t="s">
        <v>198</v>
      </c>
      <c r="AD37" s="30" t="s">
        <v>198</v>
      </c>
      <c r="AE37" s="30" t="s">
        <v>208</v>
      </c>
      <c r="AF37" s="30" t="s">
        <v>209</v>
      </c>
      <c r="AG37" s="30" t="s">
        <v>198</v>
      </c>
      <c r="AH37" s="10">
        <v>2</v>
      </c>
      <c r="AI37" s="10">
        <v>1</v>
      </c>
      <c r="AJ37" s="30">
        <f t="shared" si="3"/>
        <v>2</v>
      </c>
      <c r="AK37" s="30" t="str">
        <f t="shared" si="8"/>
        <v>BAJO</v>
      </c>
      <c r="AL37" s="10">
        <v>10</v>
      </c>
      <c r="AM37" s="33">
        <f t="shared" si="4"/>
        <v>20</v>
      </c>
      <c r="AN37" s="30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ACEPTABLE</v>
      </c>
      <c r="AO37" s="33" t="str">
        <f t="shared" si="11"/>
        <v>IV</v>
      </c>
      <c r="AP37" s="10">
        <v>2</v>
      </c>
      <c r="AQ37" s="10" t="s">
        <v>210</v>
      </c>
      <c r="AR37" s="33" t="s">
        <v>201</v>
      </c>
      <c r="AS37" s="30" t="s">
        <v>198</v>
      </c>
      <c r="AT37" s="30" t="s">
        <v>198</v>
      </c>
      <c r="AU37" s="30" t="s">
        <v>198</v>
      </c>
      <c r="AV37" s="40" t="s">
        <v>209</v>
      </c>
      <c r="AW37" s="30" t="s">
        <v>198</v>
      </c>
      <c r="AX37" s="36" t="s">
        <v>211</v>
      </c>
      <c r="AY37" s="37"/>
      <c r="AZ37" s="37"/>
      <c r="BA37" s="38"/>
      <c r="BB37" s="38" t="s">
        <v>163</v>
      </c>
      <c r="BO37" s="54" t="s">
        <v>110</v>
      </c>
    </row>
    <row r="38" spans="1:67" ht="45.75" customHeight="1">
      <c r="A38" s="9"/>
      <c r="B38" s="281"/>
      <c r="C38" s="111"/>
      <c r="D38" s="284"/>
      <c r="E38" s="284"/>
      <c r="F38" s="10" t="s">
        <v>226</v>
      </c>
      <c r="G38" s="56" t="s">
        <v>296</v>
      </c>
      <c r="H38" s="10"/>
      <c r="I38" s="10">
        <v>2</v>
      </c>
      <c r="J38" s="10"/>
      <c r="K38" s="10">
        <v>2</v>
      </c>
      <c r="L38" s="39" t="s">
        <v>73</v>
      </c>
      <c r="M38" s="10" t="s">
        <v>92</v>
      </c>
      <c r="N38" s="32" t="s">
        <v>92</v>
      </c>
      <c r="O38" s="39" t="s">
        <v>73</v>
      </c>
      <c r="P38" s="32" t="s">
        <v>251</v>
      </c>
      <c r="Q38" s="30" t="s">
        <v>252</v>
      </c>
      <c r="R38" s="30" t="s">
        <v>253</v>
      </c>
      <c r="S38" s="30" t="s">
        <v>254</v>
      </c>
      <c r="T38" s="10">
        <v>2</v>
      </c>
      <c r="U38" s="10">
        <v>1</v>
      </c>
      <c r="V38" s="33">
        <f>+T38*U38</f>
        <v>2</v>
      </c>
      <c r="W38" s="30" t="str">
        <f t="shared" si="9"/>
        <v>BAJO</v>
      </c>
      <c r="X38" s="10">
        <v>10</v>
      </c>
      <c r="Y38" s="30">
        <f t="shared" si="1"/>
        <v>20</v>
      </c>
      <c r="Z38" s="46" t="str">
        <f t="shared" si="12"/>
        <v>RIESGO ACEPTABLE</v>
      </c>
      <c r="AA38" s="30" t="str">
        <f t="shared" si="2"/>
        <v>IV</v>
      </c>
      <c r="AB38" s="10">
        <v>2</v>
      </c>
      <c r="AC38" s="30" t="s">
        <v>198</v>
      </c>
      <c r="AD38" s="30" t="s">
        <v>198</v>
      </c>
      <c r="AE38" s="30" t="s">
        <v>255</v>
      </c>
      <c r="AF38" s="30" t="s">
        <v>256</v>
      </c>
      <c r="AG38" s="30" t="s">
        <v>198</v>
      </c>
      <c r="AH38" s="10">
        <v>2</v>
      </c>
      <c r="AI38" s="10">
        <v>1</v>
      </c>
      <c r="AJ38" s="30">
        <f t="shared" si="3"/>
        <v>2</v>
      </c>
      <c r="AK38" s="30" t="str">
        <f t="shared" si="8"/>
        <v>BAJO</v>
      </c>
      <c r="AL38" s="10">
        <v>10</v>
      </c>
      <c r="AM38" s="33">
        <f t="shared" si="4"/>
        <v>20</v>
      </c>
      <c r="AN38" s="30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ACEPTABLE</v>
      </c>
      <c r="AO38" s="33" t="str">
        <f t="shared" si="11"/>
        <v>IV</v>
      </c>
      <c r="AP38" s="10">
        <v>2</v>
      </c>
      <c r="AQ38" s="33" t="s">
        <v>257</v>
      </c>
      <c r="AR38" s="33" t="s">
        <v>201</v>
      </c>
      <c r="AS38" s="38" t="s">
        <v>198</v>
      </c>
      <c r="AT38" s="38" t="s">
        <v>198</v>
      </c>
      <c r="AU38" s="30" t="s">
        <v>255</v>
      </c>
      <c r="AV38" s="40" t="s">
        <v>256</v>
      </c>
      <c r="AW38" s="30" t="s">
        <v>198</v>
      </c>
      <c r="AX38" s="38" t="s">
        <v>225</v>
      </c>
      <c r="AY38" s="37"/>
      <c r="AZ38" s="37"/>
      <c r="BA38" s="38"/>
      <c r="BB38" s="38" t="s">
        <v>163</v>
      </c>
      <c r="BO38" s="54" t="s">
        <v>48</v>
      </c>
    </row>
    <row r="39" spans="1:67" ht="45.75" customHeight="1">
      <c r="A39" s="9"/>
      <c r="B39" s="281"/>
      <c r="C39" s="111"/>
      <c r="D39" s="284"/>
      <c r="E39" s="284"/>
      <c r="F39" s="10" t="s">
        <v>226</v>
      </c>
      <c r="G39" s="56" t="s">
        <v>296</v>
      </c>
      <c r="H39" s="10"/>
      <c r="I39" s="10">
        <v>2</v>
      </c>
      <c r="J39" s="10"/>
      <c r="K39" s="10">
        <v>2</v>
      </c>
      <c r="L39" s="39" t="s">
        <v>68</v>
      </c>
      <c r="M39" s="10" t="s">
        <v>88</v>
      </c>
      <c r="N39" s="11" t="s">
        <v>297</v>
      </c>
      <c r="O39" s="39" t="s">
        <v>68</v>
      </c>
      <c r="P39" s="57" t="s">
        <v>298</v>
      </c>
      <c r="Q39" s="41" t="s">
        <v>198</v>
      </c>
      <c r="R39" s="41" t="s">
        <v>198</v>
      </c>
      <c r="S39" s="30" t="s">
        <v>269</v>
      </c>
      <c r="T39" s="38">
        <v>2</v>
      </c>
      <c r="U39" s="38">
        <v>4</v>
      </c>
      <c r="V39" s="33">
        <f>+T39*U39</f>
        <v>8</v>
      </c>
      <c r="W39" s="30" t="str">
        <f t="shared" si="9"/>
        <v>MEDIO</v>
      </c>
      <c r="X39" s="38">
        <v>60</v>
      </c>
      <c r="Y39" s="33">
        <f t="shared" si="1"/>
        <v>480</v>
      </c>
      <c r="Z39" s="30" t="str">
        <f t="shared" si="12"/>
        <v>RIESGO NO ACEPTABLE O ACEPTABLE CON CONTROL ESPECIFICO</v>
      </c>
      <c r="AA39" s="30" t="str">
        <f t="shared" si="2"/>
        <v>II</v>
      </c>
      <c r="AB39" s="10">
        <v>2</v>
      </c>
      <c r="AC39" s="30" t="s">
        <v>198</v>
      </c>
      <c r="AD39" s="30" t="s">
        <v>198</v>
      </c>
      <c r="AE39" s="30" t="s">
        <v>299</v>
      </c>
      <c r="AF39" s="30" t="s">
        <v>271</v>
      </c>
      <c r="AG39" s="30" t="s">
        <v>198</v>
      </c>
      <c r="AH39" s="38">
        <v>2</v>
      </c>
      <c r="AI39" s="38">
        <v>3</v>
      </c>
      <c r="AJ39" s="33">
        <f t="shared" si="3"/>
        <v>6</v>
      </c>
      <c r="AK39" s="30" t="str">
        <f t="shared" si="8"/>
        <v>MEDIO</v>
      </c>
      <c r="AL39" s="38">
        <v>10</v>
      </c>
      <c r="AM39" s="33">
        <f t="shared" si="4"/>
        <v>60</v>
      </c>
      <c r="AN39" s="30" t="str">
        <f t="shared" si="10"/>
        <v>RIESGO MEJORABLE</v>
      </c>
      <c r="AO39" s="33" t="str">
        <f t="shared" si="11"/>
        <v>III</v>
      </c>
      <c r="AP39" s="10">
        <v>2</v>
      </c>
      <c r="AQ39" s="33" t="s">
        <v>257</v>
      </c>
      <c r="AR39" s="33" t="s">
        <v>201</v>
      </c>
      <c r="AS39" s="38" t="s">
        <v>198</v>
      </c>
      <c r="AT39" s="38" t="s">
        <v>198</v>
      </c>
      <c r="AU39" s="30" t="s">
        <v>299</v>
      </c>
      <c r="AV39" s="30" t="s">
        <v>271</v>
      </c>
      <c r="AW39" s="30" t="s">
        <v>198</v>
      </c>
      <c r="AX39" s="38" t="s">
        <v>225</v>
      </c>
      <c r="AY39" s="38"/>
      <c r="AZ39" s="38"/>
      <c r="BA39" s="38"/>
      <c r="BB39" s="38" t="s">
        <v>163</v>
      </c>
      <c r="BO39" s="54" t="s">
        <v>113</v>
      </c>
    </row>
    <row r="40" spans="1:67" ht="45.75" customHeight="1">
      <c r="A40" s="9"/>
      <c r="B40" s="281"/>
      <c r="C40" s="111" t="s">
        <v>494</v>
      </c>
      <c r="D40" s="284" t="s">
        <v>300</v>
      </c>
      <c r="E40" s="284" t="s">
        <v>495</v>
      </c>
      <c r="F40" s="10" t="s">
        <v>226</v>
      </c>
      <c r="G40" s="10" t="s">
        <v>496</v>
      </c>
      <c r="H40" s="10"/>
      <c r="I40" s="10">
        <v>1</v>
      </c>
      <c r="J40" s="10"/>
      <c r="K40" s="10">
        <v>1</v>
      </c>
      <c r="L40" s="39" t="s">
        <v>41</v>
      </c>
      <c r="M40" s="10" t="s">
        <v>131</v>
      </c>
      <c r="N40" s="11" t="s">
        <v>301</v>
      </c>
      <c r="O40" s="39" t="s">
        <v>41</v>
      </c>
      <c r="P40" s="32" t="s">
        <v>246</v>
      </c>
      <c r="Q40" s="30" t="s">
        <v>198</v>
      </c>
      <c r="R40" s="30" t="s">
        <v>198</v>
      </c>
      <c r="S40" s="30" t="s">
        <v>247</v>
      </c>
      <c r="T40" s="10">
        <v>2</v>
      </c>
      <c r="U40" s="10">
        <v>3</v>
      </c>
      <c r="V40" s="33">
        <f>+T40*U40</f>
        <v>6</v>
      </c>
      <c r="W40" s="30" t="str">
        <f t="shared" si="9"/>
        <v>MEDIO</v>
      </c>
      <c r="X40" s="10">
        <v>10</v>
      </c>
      <c r="Y40" s="30">
        <f t="shared" si="1"/>
        <v>60</v>
      </c>
      <c r="Z40" s="34" t="str">
        <f aca="true" t="shared" si="13" ref="Z40:Z45">IF(AND(Y40&gt;=1,Y40&lt;=30),"RIESGO ACEPTABLE",IF(AND(Y40&gt;=40,Y40&lt;=120),"RIESGO MEJORABLE",IF(AND(Y40&gt;=150,Y40&lt;=500),"RIESGO NO ACEPTABLE O ACEPTABLE CON CONTROL ESPECIFICO",IF(AND(Y40&gt;=600,Y40&lt;=4000),"RIESGO NO ACEPTABLE",IF(AND(Y40=0),"-")))))</f>
        <v>RIESGO MEJORABLE</v>
      </c>
      <c r="AA40" s="30" t="str">
        <f aca="true" t="shared" si="14" ref="AA40:AA48">+IF(AND(Y40&gt;=0.1,Y40&lt;=31),"IV",IF(AND(Y40&gt;=40,Y40&lt;=120),"III",IF(AND(Y40&gt;=150,Y40&lt;=500),"II",IF(AND(Y40&gt;=600,Y40&lt;=4000),"I",IF(AND(Y40=0),"-")))))</f>
        <v>III</v>
      </c>
      <c r="AB40" s="10">
        <v>1</v>
      </c>
      <c r="AC40" s="41" t="s">
        <v>198</v>
      </c>
      <c r="AD40" s="30" t="s">
        <v>198</v>
      </c>
      <c r="AE40" s="30" t="s">
        <v>198</v>
      </c>
      <c r="AF40" s="30" t="s">
        <v>248</v>
      </c>
      <c r="AG40" s="30" t="s">
        <v>249</v>
      </c>
      <c r="AH40" s="10">
        <v>2</v>
      </c>
      <c r="AI40" s="10">
        <v>2</v>
      </c>
      <c r="AJ40" s="30">
        <f t="shared" si="3"/>
        <v>4</v>
      </c>
      <c r="AK40" s="30" t="str">
        <f t="shared" si="8"/>
        <v>BAJO</v>
      </c>
      <c r="AL40" s="10">
        <v>10</v>
      </c>
      <c r="AM40" s="33">
        <f t="shared" si="4"/>
        <v>40</v>
      </c>
      <c r="AN40" s="34" t="str">
        <f aca="true" t="shared" si="15" ref="AN40:AN48"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3" t="str">
        <f aca="true" t="shared" si="16" ref="AO40:AO48">+IF(AND(AM40&gt;=0.1,AM40&lt;=31),"IV",IF(AND(AM40&gt;=40,AM40&lt;=120),"III",IF(AND(AM40&gt;=150,AM40&lt;=500),"II",IF(AND(AM40&gt;=600,AM40&lt;=4000),"I",IF(AND(AM40=0),"-")))))</f>
        <v>III</v>
      </c>
      <c r="AP40" s="10">
        <v>1</v>
      </c>
      <c r="AQ40" s="30" t="s">
        <v>250</v>
      </c>
      <c r="AR40" s="33" t="s">
        <v>201</v>
      </c>
      <c r="AS40" s="38" t="s">
        <v>198</v>
      </c>
      <c r="AT40" s="38" t="s">
        <v>198</v>
      </c>
      <c r="AU40" s="38" t="s">
        <v>198</v>
      </c>
      <c r="AV40" s="40" t="s">
        <v>248</v>
      </c>
      <c r="AW40" s="30" t="s">
        <v>249</v>
      </c>
      <c r="AX40" s="36" t="s">
        <v>211</v>
      </c>
      <c r="AY40" s="37"/>
      <c r="AZ40" s="37"/>
      <c r="BA40" s="38"/>
      <c r="BB40" s="38" t="s">
        <v>163</v>
      </c>
      <c r="BO40" s="54" t="s">
        <v>121</v>
      </c>
    </row>
    <row r="41" spans="1:67" ht="45.75" customHeight="1">
      <c r="A41" s="9"/>
      <c r="B41" s="281"/>
      <c r="C41" s="111"/>
      <c r="D41" s="284"/>
      <c r="E41" s="284"/>
      <c r="F41" s="10" t="s">
        <v>226</v>
      </c>
      <c r="G41" s="10" t="s">
        <v>496</v>
      </c>
      <c r="H41" s="10"/>
      <c r="I41" s="10">
        <v>1</v>
      </c>
      <c r="J41" s="10"/>
      <c r="K41" s="10">
        <v>1</v>
      </c>
      <c r="L41" s="31" t="s">
        <v>148</v>
      </c>
      <c r="M41" s="10" t="s">
        <v>55</v>
      </c>
      <c r="N41" s="32" t="s">
        <v>227</v>
      </c>
      <c r="O41" s="39" t="s">
        <v>148</v>
      </c>
      <c r="P41" s="32" t="s">
        <v>228</v>
      </c>
      <c r="Q41" s="30" t="s">
        <v>198</v>
      </c>
      <c r="R41" s="30" t="s">
        <v>198</v>
      </c>
      <c r="S41" s="30" t="s">
        <v>497</v>
      </c>
      <c r="T41" s="10">
        <v>2</v>
      </c>
      <c r="U41" s="10">
        <v>4</v>
      </c>
      <c r="V41" s="30">
        <v>8</v>
      </c>
      <c r="W41" s="30" t="str">
        <f t="shared" si="9"/>
        <v>MEDIO</v>
      </c>
      <c r="X41" s="10">
        <v>25</v>
      </c>
      <c r="Y41" s="30">
        <f t="shared" si="1"/>
        <v>200</v>
      </c>
      <c r="Z41" s="30" t="str">
        <f t="shared" si="13"/>
        <v>RIESGO NO ACEPTABLE O ACEPTABLE CON CONTROL ESPECIFICO</v>
      </c>
      <c r="AA41" s="41" t="str">
        <f t="shared" si="14"/>
        <v>II</v>
      </c>
      <c r="AB41" s="10">
        <v>1</v>
      </c>
      <c r="AC41" s="41" t="s">
        <v>198</v>
      </c>
      <c r="AD41" s="30" t="s">
        <v>198</v>
      </c>
      <c r="AE41" s="30" t="s">
        <v>198</v>
      </c>
      <c r="AF41" s="30" t="s">
        <v>283</v>
      </c>
      <c r="AG41" s="30" t="s">
        <v>198</v>
      </c>
      <c r="AH41" s="10">
        <v>2</v>
      </c>
      <c r="AI41" s="10">
        <v>3</v>
      </c>
      <c r="AJ41" s="41">
        <f t="shared" si="3"/>
        <v>6</v>
      </c>
      <c r="AK41" s="30" t="str">
        <f t="shared" si="8"/>
        <v>MEDIO</v>
      </c>
      <c r="AL41" s="10">
        <v>10</v>
      </c>
      <c r="AM41" s="43">
        <f t="shared" si="4"/>
        <v>60</v>
      </c>
      <c r="AN41" s="34" t="str">
        <f t="shared" si="15"/>
        <v>RIESGO MEJORABLE</v>
      </c>
      <c r="AO41" s="43" t="str">
        <f t="shared" si="16"/>
        <v>III</v>
      </c>
      <c r="AP41" s="10">
        <v>1</v>
      </c>
      <c r="AQ41" s="33" t="s">
        <v>233</v>
      </c>
      <c r="AR41" s="33" t="s">
        <v>201</v>
      </c>
      <c r="AS41" s="38" t="s">
        <v>198</v>
      </c>
      <c r="AT41" s="38" t="s">
        <v>198</v>
      </c>
      <c r="AU41" s="38" t="s">
        <v>198</v>
      </c>
      <c r="AV41" s="44" t="s">
        <v>285</v>
      </c>
      <c r="AW41" s="30" t="s">
        <v>198</v>
      </c>
      <c r="AX41" s="36" t="s">
        <v>211</v>
      </c>
      <c r="AY41" s="37"/>
      <c r="AZ41" s="37"/>
      <c r="BA41" s="38"/>
      <c r="BB41" s="38" t="s">
        <v>163</v>
      </c>
      <c r="BO41" s="54" t="s">
        <v>140</v>
      </c>
    </row>
    <row r="42" spans="1:67" ht="45.75" customHeight="1">
      <c r="A42" s="9"/>
      <c r="B42" s="281"/>
      <c r="C42" s="111"/>
      <c r="D42" s="284"/>
      <c r="E42" s="284"/>
      <c r="F42" s="10" t="s">
        <v>226</v>
      </c>
      <c r="G42" s="10" t="s">
        <v>496</v>
      </c>
      <c r="H42" s="10"/>
      <c r="I42" s="10">
        <v>1</v>
      </c>
      <c r="J42" s="10"/>
      <c r="K42" s="10">
        <v>1</v>
      </c>
      <c r="L42" s="39" t="s">
        <v>30</v>
      </c>
      <c r="M42" s="10" t="s">
        <v>32</v>
      </c>
      <c r="N42" s="32" t="s">
        <v>498</v>
      </c>
      <c r="O42" s="39" t="s">
        <v>30</v>
      </c>
      <c r="P42" s="32" t="s">
        <v>499</v>
      </c>
      <c r="Q42" s="30" t="s">
        <v>198</v>
      </c>
      <c r="R42" s="30" t="s">
        <v>198</v>
      </c>
      <c r="S42" s="30" t="s">
        <v>497</v>
      </c>
      <c r="T42" s="10">
        <v>2</v>
      </c>
      <c r="U42" s="10">
        <v>4</v>
      </c>
      <c r="V42" s="30">
        <v>8</v>
      </c>
      <c r="W42" s="30" t="str">
        <f>IF(AND(V42&gt;=0,V42&lt;=4),"BAJO",IF(AND(V42&gt;=6,V42&lt;=8),"MEDIO",IF(AND(V42&gt;=10,V42&lt;=20),"ALTO",IF(AND(V42&gt;=24,V42&lt;=40),"MUY ALTO"))))</f>
        <v>MEDIO</v>
      </c>
      <c r="X42" s="10">
        <v>25</v>
      </c>
      <c r="Y42" s="30">
        <f>+V42*X42</f>
        <v>200</v>
      </c>
      <c r="Z42" s="30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NO ACEPTABLE O ACEPTABLE CON CONTROL ESPECIFICO</v>
      </c>
      <c r="AA42" s="41" t="str">
        <f>+IF(AND(Y42&gt;=0.1,Y42&lt;=31),"IV",IF(AND(Y42&gt;=40,Y42&lt;=120),"III",IF(AND(Y42&gt;=150,Y42&lt;=500),"II",IF(AND(Y42&gt;=600,Y42&lt;=4000),"I",IF(AND(Y42=0),"-")))))</f>
        <v>II</v>
      </c>
      <c r="AB42" s="10">
        <v>1</v>
      </c>
      <c r="AC42" s="41" t="s">
        <v>198</v>
      </c>
      <c r="AD42" s="30" t="s">
        <v>198</v>
      </c>
      <c r="AE42" s="30" t="s">
        <v>198</v>
      </c>
      <c r="AF42" s="30" t="s">
        <v>500</v>
      </c>
      <c r="AG42" s="30" t="s">
        <v>501</v>
      </c>
      <c r="AH42" s="10">
        <v>2</v>
      </c>
      <c r="AI42" s="10">
        <v>3</v>
      </c>
      <c r="AJ42" s="41">
        <f>+AH42*AI42</f>
        <v>6</v>
      </c>
      <c r="AK42" s="30" t="str">
        <f>IF(AND(AJ42&gt;=0,AJ42&lt;=4),"BAJO",IF(AND(AJ42&gt;=6,AJ42&lt;=8),"MEDIO",IF(AND(AJ42&gt;=10,AJ42&lt;=20),"ALTO",IF(AND(AJ42&gt;=24,AJ42&lt;=40),"MUY ALTO"))))</f>
        <v>MEDIO</v>
      </c>
      <c r="AL42" s="10">
        <v>10</v>
      </c>
      <c r="AM42" s="43">
        <f>+AJ42*AL42</f>
        <v>60</v>
      </c>
      <c r="AN42" s="34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43" t="str">
        <f>+IF(AND(AM42&gt;=0.1,AM42&lt;=31),"IV",IF(AND(AM42&gt;=40,AM42&lt;=120),"III",IF(AND(AM42&gt;=150,AM42&lt;=500),"II",IF(AND(AM42&gt;=600,AM42&lt;=4000),"I",IF(AND(AM42=0),"-")))))</f>
        <v>III</v>
      </c>
      <c r="AP42" s="10">
        <v>1</v>
      </c>
      <c r="AQ42" s="33" t="s">
        <v>233</v>
      </c>
      <c r="AR42" s="33" t="s">
        <v>201</v>
      </c>
      <c r="AS42" s="38" t="s">
        <v>198</v>
      </c>
      <c r="AT42" s="38" t="s">
        <v>198</v>
      </c>
      <c r="AU42" s="38" t="s">
        <v>198</v>
      </c>
      <c r="AV42" s="35" t="s">
        <v>502</v>
      </c>
      <c r="AW42" s="44" t="s">
        <v>305</v>
      </c>
      <c r="AX42" s="36" t="s">
        <v>211</v>
      </c>
      <c r="AY42" s="37"/>
      <c r="AZ42" s="37"/>
      <c r="BA42" s="38"/>
      <c r="BB42" s="38" t="s">
        <v>163</v>
      </c>
      <c r="BO42" s="24" t="s">
        <v>149</v>
      </c>
    </row>
    <row r="43" spans="1:67" ht="45.75" customHeight="1">
      <c r="A43" s="9"/>
      <c r="B43" s="281"/>
      <c r="C43" s="111"/>
      <c r="D43" s="284"/>
      <c r="E43" s="284"/>
      <c r="F43" s="10" t="s">
        <v>226</v>
      </c>
      <c r="G43" s="10" t="s">
        <v>496</v>
      </c>
      <c r="H43" s="10"/>
      <c r="I43" s="10">
        <v>1</v>
      </c>
      <c r="J43" s="10"/>
      <c r="K43" s="10">
        <v>1</v>
      </c>
      <c r="L43" s="39" t="s">
        <v>30</v>
      </c>
      <c r="M43" s="10" t="s">
        <v>34</v>
      </c>
      <c r="N43" s="11" t="s">
        <v>302</v>
      </c>
      <c r="O43" s="39" t="s">
        <v>30</v>
      </c>
      <c r="P43" s="10" t="s">
        <v>303</v>
      </c>
      <c r="Q43" s="41" t="s">
        <v>198</v>
      </c>
      <c r="R43" s="41" t="s">
        <v>198</v>
      </c>
      <c r="S43" s="30" t="s">
        <v>304</v>
      </c>
      <c r="T43" s="38">
        <v>2</v>
      </c>
      <c r="U43" s="38">
        <v>3</v>
      </c>
      <c r="V43" s="33">
        <f aca="true" t="shared" si="17" ref="V43:V48">+T43*U43</f>
        <v>6</v>
      </c>
      <c r="W43" s="30" t="str">
        <f t="shared" si="9"/>
        <v>MEDIO</v>
      </c>
      <c r="X43" s="38">
        <v>25</v>
      </c>
      <c r="Y43" s="33">
        <f t="shared" si="1"/>
        <v>150</v>
      </c>
      <c r="Z43" s="30" t="str">
        <f t="shared" si="13"/>
        <v>RIESGO NO ACEPTABLE O ACEPTABLE CON CONTROL ESPECIFICO</v>
      </c>
      <c r="AA43" s="30" t="str">
        <f t="shared" si="14"/>
        <v>II</v>
      </c>
      <c r="AB43" s="10">
        <v>1</v>
      </c>
      <c r="AC43" s="41" t="s">
        <v>198</v>
      </c>
      <c r="AD43" s="41" t="s">
        <v>198</v>
      </c>
      <c r="AE43" s="41" t="s">
        <v>198</v>
      </c>
      <c r="AF43" s="30" t="s">
        <v>271</v>
      </c>
      <c r="AG43" s="30" t="s">
        <v>305</v>
      </c>
      <c r="AH43" s="38">
        <v>2</v>
      </c>
      <c r="AI43" s="38">
        <v>2</v>
      </c>
      <c r="AJ43" s="33">
        <f t="shared" si="3"/>
        <v>4</v>
      </c>
      <c r="AK43" s="30" t="str">
        <f t="shared" si="8"/>
        <v>BAJO</v>
      </c>
      <c r="AL43" s="38">
        <v>10</v>
      </c>
      <c r="AM43" s="33">
        <f t="shared" si="4"/>
        <v>40</v>
      </c>
      <c r="AN43" s="34" t="str">
        <f t="shared" si="15"/>
        <v>RIESGO MEJORABLE</v>
      </c>
      <c r="AO43" s="33" t="str">
        <f t="shared" si="16"/>
        <v>III</v>
      </c>
      <c r="AP43" s="10">
        <v>1</v>
      </c>
      <c r="AQ43" s="30" t="s">
        <v>306</v>
      </c>
      <c r="AR43" s="33" t="s">
        <v>201</v>
      </c>
      <c r="AS43" s="41" t="s">
        <v>198</v>
      </c>
      <c r="AT43" s="41" t="s">
        <v>198</v>
      </c>
      <c r="AU43" s="41" t="s">
        <v>198</v>
      </c>
      <c r="AV43" s="30" t="s">
        <v>271</v>
      </c>
      <c r="AW43" s="30" t="s">
        <v>305</v>
      </c>
      <c r="AX43" s="36" t="s">
        <v>211</v>
      </c>
      <c r="AY43" s="38"/>
      <c r="AZ43" s="38"/>
      <c r="BA43" s="38"/>
      <c r="BB43" s="38" t="s">
        <v>163</v>
      </c>
      <c r="BO43" s="24" t="s">
        <v>150</v>
      </c>
    </row>
    <row r="44" spans="1:67" ht="45.75" customHeight="1">
      <c r="A44" s="9"/>
      <c r="B44" s="281"/>
      <c r="C44" s="111"/>
      <c r="D44" s="284"/>
      <c r="E44" s="284"/>
      <c r="F44" s="10" t="s">
        <v>226</v>
      </c>
      <c r="G44" s="10" t="s">
        <v>496</v>
      </c>
      <c r="H44" s="10"/>
      <c r="I44" s="10">
        <v>1</v>
      </c>
      <c r="J44" s="10"/>
      <c r="K44" s="10">
        <v>1</v>
      </c>
      <c r="L44" s="39" t="s">
        <v>35</v>
      </c>
      <c r="M44" s="10" t="s">
        <v>36</v>
      </c>
      <c r="N44" s="11" t="s">
        <v>307</v>
      </c>
      <c r="O44" s="39" t="s">
        <v>35</v>
      </c>
      <c r="P44" s="10" t="s">
        <v>308</v>
      </c>
      <c r="Q44" s="41" t="s">
        <v>198</v>
      </c>
      <c r="R44" s="41" t="s">
        <v>198</v>
      </c>
      <c r="S44" s="30" t="s">
        <v>305</v>
      </c>
      <c r="T44" s="38">
        <v>2</v>
      </c>
      <c r="U44" s="38">
        <v>3</v>
      </c>
      <c r="V44" s="33">
        <f t="shared" si="17"/>
        <v>6</v>
      </c>
      <c r="W44" s="30" t="str">
        <f t="shared" si="9"/>
        <v>MEDIO</v>
      </c>
      <c r="X44" s="38">
        <v>25</v>
      </c>
      <c r="Y44" s="33">
        <f t="shared" si="1"/>
        <v>150</v>
      </c>
      <c r="Z44" s="30" t="str">
        <f t="shared" si="13"/>
        <v>RIESGO NO ACEPTABLE O ACEPTABLE CON CONTROL ESPECIFICO</v>
      </c>
      <c r="AA44" s="30" t="str">
        <f t="shared" si="14"/>
        <v>II</v>
      </c>
      <c r="AB44" s="10">
        <v>1</v>
      </c>
      <c r="AC44" s="41" t="s">
        <v>198</v>
      </c>
      <c r="AD44" s="41" t="s">
        <v>198</v>
      </c>
      <c r="AE44" s="41" t="s">
        <v>198</v>
      </c>
      <c r="AF44" s="30" t="s">
        <v>309</v>
      </c>
      <c r="AG44" s="30" t="s">
        <v>305</v>
      </c>
      <c r="AH44" s="38">
        <v>2</v>
      </c>
      <c r="AI44" s="38">
        <v>2</v>
      </c>
      <c r="AJ44" s="33">
        <f t="shared" si="3"/>
        <v>4</v>
      </c>
      <c r="AK44" s="30" t="str">
        <f t="shared" si="8"/>
        <v>BAJO</v>
      </c>
      <c r="AL44" s="38">
        <v>25</v>
      </c>
      <c r="AM44" s="33">
        <f t="shared" si="4"/>
        <v>100</v>
      </c>
      <c r="AN44" s="34" t="str">
        <f t="shared" si="15"/>
        <v>RIESGO MEJORABLE</v>
      </c>
      <c r="AO44" s="33" t="str">
        <f t="shared" si="16"/>
        <v>III</v>
      </c>
      <c r="AP44" s="10">
        <v>1</v>
      </c>
      <c r="AQ44" s="33" t="s">
        <v>310</v>
      </c>
      <c r="AR44" s="33" t="s">
        <v>201</v>
      </c>
      <c r="AS44" s="41" t="s">
        <v>198</v>
      </c>
      <c r="AT44" s="41" t="s">
        <v>198</v>
      </c>
      <c r="AU44" s="41" t="s">
        <v>198</v>
      </c>
      <c r="AV44" s="30" t="s">
        <v>309</v>
      </c>
      <c r="AW44" s="30" t="s">
        <v>305</v>
      </c>
      <c r="AX44" s="36" t="s">
        <v>211</v>
      </c>
      <c r="AY44" s="38"/>
      <c r="AZ44" s="38"/>
      <c r="BA44" s="38"/>
      <c r="BB44" s="38" t="s">
        <v>163</v>
      </c>
      <c r="BO44" s="24" t="s">
        <v>124</v>
      </c>
    </row>
    <row r="45" spans="1:67" ht="45.75" customHeight="1">
      <c r="A45" s="9"/>
      <c r="B45" s="281"/>
      <c r="C45" s="111"/>
      <c r="D45" s="284"/>
      <c r="E45" s="284"/>
      <c r="F45" s="10" t="s">
        <v>226</v>
      </c>
      <c r="G45" s="10" t="s">
        <v>496</v>
      </c>
      <c r="H45" s="10"/>
      <c r="I45" s="10">
        <v>1</v>
      </c>
      <c r="J45" s="10"/>
      <c r="K45" s="10">
        <v>1</v>
      </c>
      <c r="L45" s="31" t="s">
        <v>75</v>
      </c>
      <c r="M45" s="10" t="s">
        <v>76</v>
      </c>
      <c r="N45" s="11" t="s">
        <v>193</v>
      </c>
      <c r="O45" s="39" t="s">
        <v>75</v>
      </c>
      <c r="P45" s="32" t="s">
        <v>194</v>
      </c>
      <c r="Q45" s="30" t="s">
        <v>198</v>
      </c>
      <c r="R45" s="30" t="s">
        <v>281</v>
      </c>
      <c r="S45" s="30" t="s">
        <v>197</v>
      </c>
      <c r="T45" s="10">
        <v>2</v>
      </c>
      <c r="U45" s="10">
        <v>4</v>
      </c>
      <c r="V45" s="33">
        <f t="shared" si="17"/>
        <v>8</v>
      </c>
      <c r="W45" s="30" t="str">
        <f t="shared" si="9"/>
        <v>MEDIO</v>
      </c>
      <c r="X45" s="10">
        <v>25</v>
      </c>
      <c r="Y45" s="30">
        <f t="shared" si="1"/>
        <v>200</v>
      </c>
      <c r="Z45" s="30" t="str">
        <f t="shared" si="13"/>
        <v>RIESGO NO ACEPTABLE O ACEPTABLE CON CONTROL ESPECIFICO</v>
      </c>
      <c r="AA45" s="30" t="str">
        <f t="shared" si="14"/>
        <v>II</v>
      </c>
      <c r="AB45" s="10">
        <v>1</v>
      </c>
      <c r="AC45" s="30" t="s">
        <v>198</v>
      </c>
      <c r="AD45" s="30" t="s">
        <v>198</v>
      </c>
      <c r="AE45" s="30" t="s">
        <v>198</v>
      </c>
      <c r="AF45" s="30" t="s">
        <v>271</v>
      </c>
      <c r="AG45" s="30" t="s">
        <v>198</v>
      </c>
      <c r="AH45" s="10">
        <v>2</v>
      </c>
      <c r="AI45" s="10">
        <v>2</v>
      </c>
      <c r="AJ45" s="30">
        <f t="shared" si="3"/>
        <v>4</v>
      </c>
      <c r="AK45" s="30" t="str">
        <f t="shared" si="8"/>
        <v>BAJO</v>
      </c>
      <c r="AL45" s="10">
        <v>10</v>
      </c>
      <c r="AM45" s="33">
        <f t="shared" si="4"/>
        <v>40</v>
      </c>
      <c r="AN45" s="34" t="str">
        <f t="shared" si="15"/>
        <v>RIESGO MEJORABLE</v>
      </c>
      <c r="AO45" s="33" t="str">
        <f t="shared" si="16"/>
        <v>III</v>
      </c>
      <c r="AP45" s="10">
        <v>1</v>
      </c>
      <c r="AQ45" s="30" t="s">
        <v>200</v>
      </c>
      <c r="AR45" s="33" t="s">
        <v>201</v>
      </c>
      <c r="AS45" s="30" t="s">
        <v>198</v>
      </c>
      <c r="AT45" s="30" t="s">
        <v>198</v>
      </c>
      <c r="AU45" s="30" t="s">
        <v>198</v>
      </c>
      <c r="AV45" s="35" t="s">
        <v>202</v>
      </c>
      <c r="AW45" s="30" t="s">
        <v>198</v>
      </c>
      <c r="AX45" s="36" t="s">
        <v>211</v>
      </c>
      <c r="AY45" s="37"/>
      <c r="AZ45" s="37"/>
      <c r="BA45" s="38"/>
      <c r="BB45" s="38" t="s">
        <v>163</v>
      </c>
      <c r="BO45" s="24" t="s">
        <v>125</v>
      </c>
    </row>
    <row r="46" spans="1:67" ht="45.75" customHeight="1">
      <c r="A46" s="9"/>
      <c r="B46" s="281"/>
      <c r="C46" s="111"/>
      <c r="D46" s="284"/>
      <c r="E46" s="284"/>
      <c r="F46" s="10" t="s">
        <v>226</v>
      </c>
      <c r="G46" s="10" t="s">
        <v>496</v>
      </c>
      <c r="H46" s="10"/>
      <c r="I46" s="10">
        <v>1</v>
      </c>
      <c r="J46" s="10"/>
      <c r="K46" s="10">
        <v>1</v>
      </c>
      <c r="L46" s="31" t="s">
        <v>46</v>
      </c>
      <c r="M46" s="10" t="s">
        <v>47</v>
      </c>
      <c r="N46" s="11" t="s">
        <v>503</v>
      </c>
      <c r="O46" s="39" t="s">
        <v>46</v>
      </c>
      <c r="P46" s="32" t="s">
        <v>504</v>
      </c>
      <c r="Q46" s="30" t="s">
        <v>198</v>
      </c>
      <c r="R46" s="30" t="s">
        <v>505</v>
      </c>
      <c r="S46" s="30" t="s">
        <v>506</v>
      </c>
      <c r="T46" s="10">
        <v>2</v>
      </c>
      <c r="U46" s="10">
        <v>1</v>
      </c>
      <c r="V46" s="33">
        <f>+T46*U46</f>
        <v>2</v>
      </c>
      <c r="W46" s="30" t="str">
        <f>IF(AND(V46&gt;=0,V46&lt;=4),"BAJO",IF(AND(V46&gt;=6,V46&lt;=8),"MEDIO",IF(AND(V46&gt;=10,V46&lt;=20),"ALTO",IF(AND(V46&gt;=24,V46&lt;=40),"MUY ALTO"))))</f>
        <v>BAJO</v>
      </c>
      <c r="X46" s="10">
        <v>10</v>
      </c>
      <c r="Y46" s="30">
        <f>+V46*X46</f>
        <v>20</v>
      </c>
      <c r="Z46" s="46" t="str">
        <f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ACEPTABLE</v>
      </c>
      <c r="AA46" s="30" t="str">
        <f>+IF(AND(Y46&gt;=0.1,Y46&lt;=31),"IV",IF(AND(Y46&gt;=40,Y46&lt;=120),"III",IF(AND(Y46&gt;=150,Y46&lt;=500),"II",IF(AND(Y46&gt;=600,Y46&lt;=4000),"I",IF(AND(Y46=0),"-")))))</f>
        <v>IV</v>
      </c>
      <c r="AB46" s="10">
        <v>1</v>
      </c>
      <c r="AC46" s="30" t="s">
        <v>198</v>
      </c>
      <c r="AD46" s="30" t="s">
        <v>198</v>
      </c>
      <c r="AE46" s="30" t="s">
        <v>198</v>
      </c>
      <c r="AF46" s="30" t="s">
        <v>507</v>
      </c>
      <c r="AG46" s="30" t="s">
        <v>501</v>
      </c>
      <c r="AH46" s="10">
        <v>2</v>
      </c>
      <c r="AI46" s="10">
        <v>1</v>
      </c>
      <c r="AJ46" s="30">
        <f>+AH46*AI46</f>
        <v>2</v>
      </c>
      <c r="AK46" s="30" t="str">
        <f>IF(AND(AJ46&gt;=0,AJ46&lt;=4),"BAJO",IF(AND(AJ46&gt;=6,AJ46&lt;=8),"MEDIO",IF(AND(AJ46&gt;=10,AJ46&lt;=20),"ALTO",IF(AND(AJ46&gt;=24,AJ46&lt;=40),"MUY ALTO"))))</f>
        <v>BAJO</v>
      </c>
      <c r="AL46" s="10">
        <v>10</v>
      </c>
      <c r="AM46" s="33">
        <f>+AJ46*AL46</f>
        <v>20</v>
      </c>
      <c r="AN46" s="30" t="str">
        <f>IF(AND(AM46&gt;=1,AM46&lt;=30),"RIESGO ACEPTABLE",IF(AND(AM46&gt;=40,AM46&lt;=120),"RIESGO MEJORABLE",IF(AND(AM46&gt;=150,AM46&lt;=500),"RIESGO NO ACEPTABLE O ACEPTABLE CON CONTROL ESPECIFICO",IF(AND(AM46&gt;=600,AM46&lt;=4000),"RIESGO NO ACEPTABLE",IF(AND(AM46=0),"-")))))</f>
        <v>RIESGO ACEPTABLE</v>
      </c>
      <c r="AO46" s="33" t="str">
        <f t="shared" si="16"/>
        <v>IV</v>
      </c>
      <c r="AP46" s="10">
        <v>1</v>
      </c>
      <c r="AQ46" s="30" t="s">
        <v>508</v>
      </c>
      <c r="AR46" s="33" t="s">
        <v>201</v>
      </c>
      <c r="AS46" s="30" t="s">
        <v>198</v>
      </c>
      <c r="AT46" s="30" t="s">
        <v>198</v>
      </c>
      <c r="AU46" s="30" t="s">
        <v>198</v>
      </c>
      <c r="AV46" s="35" t="s">
        <v>502</v>
      </c>
      <c r="AW46" s="30" t="s">
        <v>305</v>
      </c>
      <c r="AX46" s="36" t="s">
        <v>211</v>
      </c>
      <c r="AY46" s="37"/>
      <c r="AZ46" s="37"/>
      <c r="BA46" s="38"/>
      <c r="BB46" s="38" t="s">
        <v>163</v>
      </c>
      <c r="BO46" s="24" t="s">
        <v>50</v>
      </c>
    </row>
    <row r="47" spans="1:67" ht="45.75" customHeight="1">
      <c r="A47" s="9"/>
      <c r="B47" s="281"/>
      <c r="C47" s="111"/>
      <c r="D47" s="284"/>
      <c r="E47" s="284"/>
      <c r="F47" s="10" t="s">
        <v>226</v>
      </c>
      <c r="G47" s="10" t="s">
        <v>496</v>
      </c>
      <c r="H47" s="10"/>
      <c r="I47" s="10">
        <v>1</v>
      </c>
      <c r="J47" s="10"/>
      <c r="K47" s="10">
        <v>1</v>
      </c>
      <c r="L47" s="39" t="s">
        <v>49</v>
      </c>
      <c r="M47" s="10" t="s">
        <v>124</v>
      </c>
      <c r="N47" s="13" t="s">
        <v>212</v>
      </c>
      <c r="O47" s="31" t="s">
        <v>49</v>
      </c>
      <c r="P47" s="32" t="s">
        <v>213</v>
      </c>
      <c r="Q47" s="10" t="s">
        <v>214</v>
      </c>
      <c r="R47" s="10" t="s">
        <v>215</v>
      </c>
      <c r="S47" s="13" t="s">
        <v>216</v>
      </c>
      <c r="T47" s="49">
        <v>2</v>
      </c>
      <c r="U47" s="49">
        <v>4</v>
      </c>
      <c r="V47" s="43">
        <f t="shared" si="17"/>
        <v>8</v>
      </c>
      <c r="W47" s="30" t="str">
        <f t="shared" si="9"/>
        <v>MEDIO</v>
      </c>
      <c r="X47" s="49">
        <v>25</v>
      </c>
      <c r="Y47" s="41">
        <f t="shared" si="1"/>
        <v>200</v>
      </c>
      <c r="Z47" s="285" t="s">
        <v>218</v>
      </c>
      <c r="AA47" s="41" t="str">
        <f t="shared" si="14"/>
        <v>II</v>
      </c>
      <c r="AB47" s="10">
        <v>1</v>
      </c>
      <c r="AC47" s="41" t="s">
        <v>198</v>
      </c>
      <c r="AD47" s="41" t="s">
        <v>198</v>
      </c>
      <c r="AE47" s="38" t="s">
        <v>219</v>
      </c>
      <c r="AF47" s="50" t="s">
        <v>294</v>
      </c>
      <c r="AG47" s="13" t="s">
        <v>221</v>
      </c>
      <c r="AH47" s="49">
        <v>2</v>
      </c>
      <c r="AI47" s="49">
        <v>3</v>
      </c>
      <c r="AJ47" s="41">
        <f t="shared" si="3"/>
        <v>6</v>
      </c>
      <c r="AK47" s="30" t="str">
        <f t="shared" si="8"/>
        <v>MEDIO</v>
      </c>
      <c r="AL47" s="10">
        <v>10</v>
      </c>
      <c r="AM47" s="33">
        <f t="shared" si="4"/>
        <v>60</v>
      </c>
      <c r="AN47" s="34" t="str">
        <f t="shared" si="15"/>
        <v>RIESGO MEJORABLE</v>
      </c>
      <c r="AO47" s="33" t="str">
        <f t="shared" si="16"/>
        <v>III</v>
      </c>
      <c r="AP47" s="10">
        <v>1</v>
      </c>
      <c r="AQ47" s="51" t="s">
        <v>223</v>
      </c>
      <c r="AR47" s="33" t="s">
        <v>201</v>
      </c>
      <c r="AS47" s="52" t="s">
        <v>198</v>
      </c>
      <c r="AT47" s="52" t="s">
        <v>198</v>
      </c>
      <c r="AU47" s="30" t="s">
        <v>198</v>
      </c>
      <c r="AV47" s="50" t="s">
        <v>294</v>
      </c>
      <c r="AW47" s="13" t="s">
        <v>224</v>
      </c>
      <c r="AX47" s="36" t="s">
        <v>211</v>
      </c>
      <c r="AY47" s="53"/>
      <c r="AZ47" s="53"/>
      <c r="BA47" s="50"/>
      <c r="BB47" s="50" t="s">
        <v>163</v>
      </c>
      <c r="BO47" s="24" t="s">
        <v>51</v>
      </c>
    </row>
    <row r="48" spans="1:67" ht="45.75" customHeight="1">
      <c r="A48" s="9"/>
      <c r="B48" s="281"/>
      <c r="C48" s="111"/>
      <c r="D48" s="284"/>
      <c r="E48" s="284"/>
      <c r="F48" s="10" t="s">
        <v>226</v>
      </c>
      <c r="G48" s="10" t="s">
        <v>496</v>
      </c>
      <c r="H48" s="10"/>
      <c r="I48" s="10">
        <v>1</v>
      </c>
      <c r="J48" s="10"/>
      <c r="K48" s="10">
        <v>1</v>
      </c>
      <c r="L48" s="286" t="s">
        <v>68</v>
      </c>
      <c r="M48" s="10" t="s">
        <v>91</v>
      </c>
      <c r="N48" s="10" t="s">
        <v>91</v>
      </c>
      <c r="O48" s="286" t="s">
        <v>68</v>
      </c>
      <c r="P48" s="10" t="s">
        <v>311</v>
      </c>
      <c r="Q48" s="41" t="s">
        <v>198</v>
      </c>
      <c r="R48" s="30" t="s">
        <v>312</v>
      </c>
      <c r="S48" s="30" t="s">
        <v>313</v>
      </c>
      <c r="T48" s="38">
        <v>4</v>
      </c>
      <c r="U48" s="49">
        <v>4</v>
      </c>
      <c r="V48" s="43">
        <f t="shared" si="17"/>
        <v>16</v>
      </c>
      <c r="W48" s="30" t="str">
        <f t="shared" si="9"/>
        <v>ALTO</v>
      </c>
      <c r="X48" s="49">
        <v>25</v>
      </c>
      <c r="Y48" s="41">
        <f t="shared" si="1"/>
        <v>400</v>
      </c>
      <c r="Z48" s="285" t="s">
        <v>218</v>
      </c>
      <c r="AA48" s="41" t="str">
        <f t="shared" si="14"/>
        <v>II</v>
      </c>
      <c r="AB48" s="10">
        <v>1</v>
      </c>
      <c r="AC48" s="41" t="s">
        <v>198</v>
      </c>
      <c r="AD48" s="41" t="s">
        <v>198</v>
      </c>
      <c r="AE48" s="30" t="s">
        <v>312</v>
      </c>
      <c r="AF48" s="30" t="s">
        <v>313</v>
      </c>
      <c r="AG48" s="30" t="s">
        <v>314</v>
      </c>
      <c r="AH48" s="49">
        <v>1</v>
      </c>
      <c r="AI48" s="49">
        <v>3</v>
      </c>
      <c r="AJ48" s="41">
        <f t="shared" si="3"/>
        <v>3</v>
      </c>
      <c r="AK48" s="30" t="str">
        <f t="shared" si="8"/>
        <v>BAJO</v>
      </c>
      <c r="AL48" s="10">
        <v>25</v>
      </c>
      <c r="AM48" s="33">
        <f t="shared" si="4"/>
        <v>75</v>
      </c>
      <c r="AN48" s="45" t="str">
        <f t="shared" si="15"/>
        <v>RIESGO MEJORABLE</v>
      </c>
      <c r="AO48" s="33" t="str">
        <f t="shared" si="16"/>
        <v>III</v>
      </c>
      <c r="AP48" s="10">
        <v>1</v>
      </c>
      <c r="AQ48" s="33" t="s">
        <v>310</v>
      </c>
      <c r="AR48" s="33" t="s">
        <v>201</v>
      </c>
      <c r="AS48" s="52" t="s">
        <v>198</v>
      </c>
      <c r="AT48" s="52" t="s">
        <v>198</v>
      </c>
      <c r="AU48" s="30" t="s">
        <v>315</v>
      </c>
      <c r="AV48" s="30" t="s">
        <v>316</v>
      </c>
      <c r="AW48" s="30" t="s">
        <v>317</v>
      </c>
      <c r="AX48" s="36" t="s">
        <v>211</v>
      </c>
      <c r="AY48" s="38"/>
      <c r="AZ48" s="38"/>
      <c r="BA48" s="38"/>
      <c r="BB48" s="50" t="s">
        <v>163</v>
      </c>
      <c r="BO48" s="24" t="s">
        <v>52</v>
      </c>
    </row>
    <row r="49" spans="1:67" ht="45.75" customHeight="1">
      <c r="A49" s="9"/>
      <c r="B49" s="58"/>
      <c r="C49" s="58"/>
      <c r="D49" s="9"/>
      <c r="E49" s="9"/>
      <c r="F49" s="9"/>
      <c r="G49" s="9"/>
      <c r="H49" s="9"/>
      <c r="I49" s="9"/>
      <c r="J49" s="9"/>
      <c r="K49" s="12"/>
      <c r="L49" s="59"/>
      <c r="M49" s="9"/>
      <c r="N49" s="60"/>
      <c r="O49" s="9"/>
      <c r="P49" s="9"/>
      <c r="Q49" s="9"/>
      <c r="R49" s="9"/>
      <c r="S49" s="9"/>
      <c r="T49" s="58"/>
      <c r="U49" s="58"/>
      <c r="W49" s="12"/>
      <c r="X49" s="58"/>
      <c r="Z49" s="12"/>
      <c r="AA49" s="12"/>
      <c r="AB49" s="12"/>
      <c r="AC49" s="9"/>
      <c r="AD49" s="9"/>
      <c r="AE49" s="9"/>
      <c r="AF49" s="9"/>
      <c r="AG49" s="9"/>
      <c r="AH49" s="58"/>
      <c r="AI49" s="58"/>
      <c r="AJ49" s="61"/>
      <c r="AK49" s="12"/>
      <c r="AL49" s="58"/>
      <c r="AM49" s="61"/>
      <c r="AN49" s="12"/>
      <c r="AO49" s="61"/>
      <c r="AP49" s="61"/>
      <c r="AQ49" s="61"/>
      <c r="AR49" s="61"/>
      <c r="AS49" s="62"/>
      <c r="AT49" s="58"/>
      <c r="AU49" s="58"/>
      <c r="AV49" s="58"/>
      <c r="AW49" s="58"/>
      <c r="AX49" s="58"/>
      <c r="AY49" s="58"/>
      <c r="AZ49" s="58"/>
      <c r="BA49" s="58"/>
      <c r="BB49" s="58"/>
      <c r="BO49" s="24" t="s">
        <v>63</v>
      </c>
    </row>
    <row r="50" spans="1:67" ht="45.75" customHeight="1">
      <c r="A50" s="9"/>
      <c r="B50" s="58"/>
      <c r="C50" s="58"/>
      <c r="D50" s="9"/>
      <c r="E50" s="9"/>
      <c r="F50" s="9"/>
      <c r="G50" s="9"/>
      <c r="H50" s="9"/>
      <c r="I50" s="9"/>
      <c r="J50" s="9"/>
      <c r="K50" s="12"/>
      <c r="L50" s="59"/>
      <c r="M50" s="9"/>
      <c r="N50" s="60"/>
      <c r="O50" s="9"/>
      <c r="P50" s="9"/>
      <c r="Q50" s="9"/>
      <c r="R50" s="9"/>
      <c r="S50" s="9"/>
      <c r="T50" s="58"/>
      <c r="U50" s="58"/>
      <c r="W50" s="12"/>
      <c r="X50" s="58"/>
      <c r="Z50" s="12"/>
      <c r="AA50" s="12"/>
      <c r="AB50" s="12"/>
      <c r="AC50" s="9"/>
      <c r="AD50" s="9"/>
      <c r="AE50" s="9"/>
      <c r="AF50" s="9"/>
      <c r="AG50" s="9"/>
      <c r="AH50" s="58"/>
      <c r="AI50" s="58"/>
      <c r="AJ50" s="61"/>
      <c r="AK50" s="12"/>
      <c r="AL50" s="58"/>
      <c r="AM50" s="61"/>
      <c r="AN50" s="12"/>
      <c r="AO50" s="61"/>
      <c r="AP50" s="61"/>
      <c r="AQ50" s="61"/>
      <c r="AR50" s="61"/>
      <c r="AS50" s="62"/>
      <c r="AT50" s="58"/>
      <c r="AU50" s="58"/>
      <c r="AV50" s="58"/>
      <c r="AW50" s="58"/>
      <c r="AX50" s="58"/>
      <c r="AY50" s="58"/>
      <c r="AZ50" s="58"/>
      <c r="BA50" s="58"/>
      <c r="BB50" s="58"/>
      <c r="BO50" s="24" t="s">
        <v>64</v>
      </c>
    </row>
    <row r="51" spans="1:67" ht="45.75" customHeight="1">
      <c r="A51" s="9"/>
      <c r="B51" s="58"/>
      <c r="C51" s="58"/>
      <c r="D51" s="9"/>
      <c r="E51" s="9"/>
      <c r="F51" s="9"/>
      <c r="G51" s="9"/>
      <c r="H51" s="9"/>
      <c r="I51" s="9"/>
      <c r="J51" s="9"/>
      <c r="K51" s="12"/>
      <c r="L51" s="59"/>
      <c r="M51" s="9"/>
      <c r="N51" s="60"/>
      <c r="O51" s="9"/>
      <c r="P51" s="9"/>
      <c r="Q51" s="9"/>
      <c r="R51" s="9"/>
      <c r="S51" s="9"/>
      <c r="T51" s="58"/>
      <c r="U51" s="58"/>
      <c r="W51" s="12"/>
      <c r="X51" s="58"/>
      <c r="Z51" s="12"/>
      <c r="AA51" s="12"/>
      <c r="AB51" s="12"/>
      <c r="AC51" s="9"/>
      <c r="AD51" s="9"/>
      <c r="AE51" s="9"/>
      <c r="AF51" s="9"/>
      <c r="AG51" s="9"/>
      <c r="AH51" s="58"/>
      <c r="AI51" s="58"/>
      <c r="AJ51" s="61"/>
      <c r="AK51" s="12"/>
      <c r="AL51" s="58"/>
      <c r="AM51" s="61"/>
      <c r="AN51" s="12"/>
      <c r="AO51" s="61"/>
      <c r="AP51" s="61"/>
      <c r="AQ51" s="61"/>
      <c r="AR51" s="61"/>
      <c r="AS51" s="62"/>
      <c r="AT51" s="58"/>
      <c r="AU51" s="58"/>
      <c r="AV51" s="58"/>
      <c r="AW51" s="58"/>
      <c r="AX51" s="58"/>
      <c r="AY51" s="58"/>
      <c r="AZ51" s="58"/>
      <c r="BA51" s="58"/>
      <c r="BB51" s="58"/>
      <c r="BO51" s="24" t="s">
        <v>65</v>
      </c>
    </row>
    <row r="52" spans="1:67" ht="45.75" customHeight="1">
      <c r="A52" s="9"/>
      <c r="B52" s="58"/>
      <c r="C52" s="58"/>
      <c r="D52" s="9"/>
      <c r="E52" s="9"/>
      <c r="F52" s="9"/>
      <c r="G52" s="9"/>
      <c r="H52" s="9"/>
      <c r="I52" s="9"/>
      <c r="J52" s="9"/>
      <c r="K52" s="12"/>
      <c r="L52" s="59"/>
      <c r="M52" s="9"/>
      <c r="N52" s="60"/>
      <c r="O52" s="9"/>
      <c r="P52" s="9"/>
      <c r="Q52" s="9"/>
      <c r="R52" s="9"/>
      <c r="S52" s="9"/>
      <c r="T52" s="58"/>
      <c r="U52" s="58"/>
      <c r="W52" s="12"/>
      <c r="X52" s="58"/>
      <c r="Z52" s="12"/>
      <c r="AA52" s="12"/>
      <c r="AB52" s="12"/>
      <c r="AC52" s="9"/>
      <c r="AD52" s="9"/>
      <c r="AE52" s="9"/>
      <c r="AF52" s="9"/>
      <c r="AG52" s="9"/>
      <c r="AH52" s="58"/>
      <c r="AI52" s="58"/>
      <c r="AJ52" s="61"/>
      <c r="AK52" s="12"/>
      <c r="AL52" s="58"/>
      <c r="AM52" s="61"/>
      <c r="AN52" s="12"/>
      <c r="AO52" s="61"/>
      <c r="AP52" s="61"/>
      <c r="AQ52" s="61"/>
      <c r="AR52" s="61"/>
      <c r="AS52" s="62"/>
      <c r="AT52" s="58"/>
      <c r="AU52" s="58"/>
      <c r="AV52" s="58"/>
      <c r="AW52" s="58"/>
      <c r="AX52" s="58"/>
      <c r="AY52" s="58"/>
      <c r="AZ52" s="58"/>
      <c r="BA52" s="58"/>
      <c r="BB52" s="58"/>
      <c r="BO52" s="24" t="s">
        <v>66</v>
      </c>
    </row>
    <row r="53" ht="45.75" customHeight="1">
      <c r="BO53" s="24" t="s">
        <v>84</v>
      </c>
    </row>
    <row r="54" ht="45.75" customHeight="1">
      <c r="BO54" s="24" t="s">
        <v>90</v>
      </c>
    </row>
    <row r="55" ht="45.75" customHeight="1">
      <c r="BO55" s="24" t="s">
        <v>67</v>
      </c>
    </row>
    <row r="56" ht="45.75" customHeight="1">
      <c r="BO56" s="24" t="s">
        <v>88</v>
      </c>
    </row>
    <row r="57" ht="45.75" customHeight="1">
      <c r="BO57" s="24" t="s">
        <v>69</v>
      </c>
    </row>
    <row r="58" ht="45.75" customHeight="1">
      <c r="BO58" s="24" t="s">
        <v>70</v>
      </c>
    </row>
    <row r="59" ht="45.75" customHeight="1">
      <c r="BO59" s="24" t="s">
        <v>89</v>
      </c>
    </row>
    <row r="60" ht="45.75" customHeight="1">
      <c r="BO60" s="24" t="s">
        <v>71</v>
      </c>
    </row>
    <row r="61" ht="45.75" customHeight="1">
      <c r="BO61" s="24" t="s">
        <v>72</v>
      </c>
    </row>
    <row r="62" ht="45.75" customHeight="1">
      <c r="BO62" s="24" t="s">
        <v>85</v>
      </c>
    </row>
    <row r="63" ht="45.75" customHeight="1">
      <c r="BO63" s="24" t="s">
        <v>91</v>
      </c>
    </row>
    <row r="64" ht="45.75" customHeight="1">
      <c r="BO64" s="24" t="s">
        <v>76</v>
      </c>
    </row>
    <row r="65" ht="45.75" customHeight="1">
      <c r="BO65" s="24" t="s">
        <v>77</v>
      </c>
    </row>
    <row r="66" ht="45.75" customHeight="1">
      <c r="BO66" s="24" t="s">
        <v>78</v>
      </c>
    </row>
    <row r="67" ht="45.75" customHeight="1">
      <c r="BO67" s="24" t="s">
        <v>79</v>
      </c>
    </row>
    <row r="68" ht="45.75" customHeight="1">
      <c r="BO68" s="24" t="s">
        <v>80</v>
      </c>
    </row>
    <row r="69" ht="45.75" customHeight="1">
      <c r="BO69" s="24" t="s">
        <v>81</v>
      </c>
    </row>
    <row r="70" ht="45.75" customHeight="1">
      <c r="BO70" s="24" t="s">
        <v>83</v>
      </c>
    </row>
    <row r="71" ht="45.75" customHeight="1">
      <c r="BO71" s="24" t="s">
        <v>74</v>
      </c>
    </row>
    <row r="72" ht="45.75" customHeight="1">
      <c r="BO72" s="24" t="s">
        <v>92</v>
      </c>
    </row>
    <row r="73" ht="45.75" customHeight="1">
      <c r="BO73" s="24" t="s">
        <v>93</v>
      </c>
    </row>
    <row r="74" ht="45.75" customHeight="1">
      <c r="BO74" s="24" t="s">
        <v>94</v>
      </c>
    </row>
    <row r="75" ht="45.75" customHeight="1">
      <c r="BO75" s="24" t="s">
        <v>95</v>
      </c>
    </row>
  </sheetData>
  <sheetProtection/>
  <mergeCells count="137">
    <mergeCell ref="C25:C32"/>
    <mergeCell ref="D25:D32"/>
    <mergeCell ref="E25:E32"/>
    <mergeCell ref="C33:C39"/>
    <mergeCell ref="D33:D39"/>
    <mergeCell ref="E33:E39"/>
    <mergeCell ref="AX16:AX17"/>
    <mergeCell ref="AY16:AY17"/>
    <mergeCell ref="AZ16:AZ17"/>
    <mergeCell ref="BA16:BA17"/>
    <mergeCell ref="BB16:BB17"/>
    <mergeCell ref="C19:C24"/>
    <mergeCell ref="D19:D24"/>
    <mergeCell ref="E19:E24"/>
    <mergeCell ref="AR16:AR17"/>
    <mergeCell ref="AS16:AS17"/>
    <mergeCell ref="AW16:AW17"/>
    <mergeCell ref="AL16:AL17"/>
    <mergeCell ref="AM16:AM17"/>
    <mergeCell ref="AN16:AN17"/>
    <mergeCell ref="AO16:AO17"/>
    <mergeCell ref="AQ16:AQ17"/>
    <mergeCell ref="AI16:AI17"/>
    <mergeCell ref="AJ16:AJ17"/>
    <mergeCell ref="AK16:AK17"/>
    <mergeCell ref="AT16:AT17"/>
    <mergeCell ref="AU16:AU17"/>
    <mergeCell ref="AV16:AV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Q16:Q17"/>
    <mergeCell ref="R16:R17"/>
    <mergeCell ref="S16:S17"/>
    <mergeCell ref="T16:T17"/>
    <mergeCell ref="U16:U17"/>
    <mergeCell ref="V16:V17"/>
    <mergeCell ref="L16:L17"/>
    <mergeCell ref="M16:M17"/>
    <mergeCell ref="N16:N17"/>
    <mergeCell ref="O16:O17"/>
    <mergeCell ref="P16:P17"/>
    <mergeCell ref="AW12:AW13"/>
    <mergeCell ref="AX12:AX13"/>
    <mergeCell ref="AY12:AY13"/>
    <mergeCell ref="AZ12:BB12"/>
    <mergeCell ref="B14:B24"/>
    <mergeCell ref="C14:C18"/>
    <mergeCell ref="D14:D18"/>
    <mergeCell ref="E14:E18"/>
    <mergeCell ref="F16:F17"/>
    <mergeCell ref="H16:H17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C11:AG11"/>
    <mergeCell ref="AH11:AO11"/>
    <mergeCell ref="AP11:AR11"/>
    <mergeCell ref="AS11:AW11"/>
    <mergeCell ref="AX11:BB11"/>
    <mergeCell ref="B12:B13"/>
    <mergeCell ref="C12:C13"/>
    <mergeCell ref="D12:D13"/>
    <mergeCell ref="E12:E13"/>
    <mergeCell ref="F12:F13"/>
    <mergeCell ref="B11:F11"/>
    <mergeCell ref="G11:K11"/>
    <mergeCell ref="L11:M11"/>
    <mergeCell ref="N11:P11"/>
    <mergeCell ref="Q11:S11"/>
    <mergeCell ref="T11:AA11"/>
    <mergeCell ref="B8:F9"/>
    <mergeCell ref="G8:M9"/>
    <mergeCell ref="N8:N9"/>
    <mergeCell ref="T8:W9"/>
    <mergeCell ref="X8:AC9"/>
    <mergeCell ref="B10:BB10"/>
    <mergeCell ref="B1:E4"/>
    <mergeCell ref="F1:AZ1"/>
    <mergeCell ref="F2:AZ4"/>
    <mergeCell ref="B5:BA5"/>
    <mergeCell ref="B6:F7"/>
    <mergeCell ref="G6:M7"/>
    <mergeCell ref="N6:N7"/>
    <mergeCell ref="T6:W7"/>
    <mergeCell ref="X6:AC7"/>
    <mergeCell ref="C40:C48"/>
    <mergeCell ref="D40:D48"/>
    <mergeCell ref="E40:E48"/>
    <mergeCell ref="B25:B48"/>
  </mergeCells>
  <conditionalFormatting sqref="Z16 AN15:AN16 AN30 AN39 Z39 AN49:AN52 Z49:Z52 AN24:AN27 Z24:Z27">
    <cfRule type="containsText" priority="552" dxfId="9" operator="containsText" stopIfTrue="1" text="RIESGO ACEPTABLE">
      <formula>NOT(ISERROR(SEARCH("RIESGO ACEPTABLE",Z15)))</formula>
    </cfRule>
  </conditionalFormatting>
  <conditionalFormatting sqref="Z16 AN15:AN16 AN30 AN39 Z39 AN49:AN52 Z49:Z52 AN24:AN27 Z24:Z27">
    <cfRule type="containsText" priority="551" dxfId="8" operator="containsText" stopIfTrue="1" text="RIESGO NO ACEPTABLE">
      <formula>NOT(ISERROR(SEARCH("RIESGO NO ACEPTABLE",Z15)))</formula>
    </cfRule>
  </conditionalFormatting>
  <conditionalFormatting sqref="AQ14">
    <cfRule type="cellIs" priority="549" dxfId="11" operator="equal" stopIfTrue="1">
      <formula>"No Aceptable"</formula>
    </cfRule>
    <cfRule type="cellIs" priority="550" dxfId="10" operator="equal" stopIfTrue="1">
      <formula>"Aceptable"</formula>
    </cfRule>
  </conditionalFormatting>
  <conditionalFormatting sqref="V18">
    <cfRule type="containsText" priority="548" dxfId="9" operator="containsText" stopIfTrue="1" text="RIESGO ACEPTABLE">
      <formula>NOT(ISERROR(SEARCH("RIESGO ACEPTABLE",V18)))</formula>
    </cfRule>
  </conditionalFormatting>
  <conditionalFormatting sqref="V18">
    <cfRule type="containsText" priority="547" dxfId="8" operator="containsText" stopIfTrue="1" text="RIESGO NO ACEPTABLE">
      <formula>NOT(ISERROR(SEARCH("RIESGO NO ACEPTABLE",V18)))</formula>
    </cfRule>
  </conditionalFormatting>
  <conditionalFormatting sqref="V19">
    <cfRule type="containsText" priority="546" dxfId="9" operator="containsText" stopIfTrue="1" text="RIESGO ACEPTABLE">
      <formula>NOT(ISERROR(SEARCH("RIESGO ACEPTABLE",V19)))</formula>
    </cfRule>
  </conditionalFormatting>
  <conditionalFormatting sqref="V19">
    <cfRule type="containsText" priority="545" dxfId="8" operator="containsText" stopIfTrue="1" text="RIESGO NO ACEPTABLE">
      <formula>NOT(ISERROR(SEARCH("RIESGO NO ACEPTABLE",V19)))</formula>
    </cfRule>
  </conditionalFormatting>
  <conditionalFormatting sqref="AQ19">
    <cfRule type="cellIs" priority="543" dxfId="11" operator="equal" stopIfTrue="1">
      <formula>"No Aceptable"</formula>
    </cfRule>
    <cfRule type="cellIs" priority="544" dxfId="10" operator="equal" stopIfTrue="1">
      <formula>"Aceptable"</formula>
    </cfRule>
  </conditionalFormatting>
  <conditionalFormatting sqref="AE19">
    <cfRule type="cellIs" priority="541" dxfId="11" operator="equal" stopIfTrue="1">
      <formula>"No Aceptable"</formula>
    </cfRule>
    <cfRule type="cellIs" priority="542" dxfId="10" operator="equal" stopIfTrue="1">
      <formula>"Aceptable"</formula>
    </cfRule>
  </conditionalFormatting>
  <conditionalFormatting sqref="AN19">
    <cfRule type="containsText" priority="540" dxfId="9" operator="containsText" stopIfTrue="1" text="RIESGO ACEPTABLE">
      <formula>NOT(ISERROR(SEARCH("RIESGO ACEPTABLE",AN19)))</formula>
    </cfRule>
  </conditionalFormatting>
  <conditionalFormatting sqref="AN19">
    <cfRule type="containsText" priority="539" dxfId="8" operator="containsText" stopIfTrue="1" text="RIESGO NO ACEPTABLE">
      <formula>NOT(ISERROR(SEARCH("RIESGO NO ACEPTABLE",AN19)))</formula>
    </cfRule>
  </conditionalFormatting>
  <conditionalFormatting sqref="AU19">
    <cfRule type="cellIs" priority="537" dxfId="11" operator="equal" stopIfTrue="1">
      <formula>"No Aceptable"</formula>
    </cfRule>
    <cfRule type="cellIs" priority="538" dxfId="10" operator="equal" stopIfTrue="1">
      <formula>"Aceptable"</formula>
    </cfRule>
  </conditionalFormatting>
  <conditionalFormatting sqref="Z14">
    <cfRule type="containsText" priority="534" dxfId="9" operator="containsText" stopIfTrue="1" text="RIESGO ACEPTABLE">
      <formula>NOT(ISERROR(SEARCH("RIESGO ACEPTABLE",Z14)))</formula>
    </cfRule>
  </conditionalFormatting>
  <conditionalFormatting sqref="Z14">
    <cfRule type="containsText" priority="533" dxfId="8" operator="containsText" stopIfTrue="1" text="RIESGO NO ACEPTABLE">
      <formula>NOT(ISERROR(SEARCH("RIESGO NO ACEPTABLE",Z14)))</formula>
    </cfRule>
  </conditionalFormatting>
  <conditionalFormatting sqref="Z19">
    <cfRule type="containsText" priority="532" dxfId="9" operator="containsText" stopIfTrue="1" text="RIESGO ACEPTABLE">
      <formula>NOT(ISERROR(SEARCH("RIESGO ACEPTABLE",Z19)))</formula>
    </cfRule>
  </conditionalFormatting>
  <conditionalFormatting sqref="Z19">
    <cfRule type="containsText" priority="531" dxfId="8" operator="containsText" stopIfTrue="1" text="RIESGO NO ACEPTABLE">
      <formula>NOT(ISERROR(SEARCH("RIESGO NO ACEPTABLE",Z19)))</formula>
    </cfRule>
  </conditionalFormatting>
  <conditionalFormatting sqref="Z15">
    <cfRule type="containsText" priority="530" dxfId="9" operator="containsText" stopIfTrue="1" text="RIESGO ACEPTABLE">
      <formula>NOT(ISERROR(SEARCH("RIESGO ACEPTABLE",Z15)))</formula>
    </cfRule>
  </conditionalFormatting>
  <conditionalFormatting sqref="Z15">
    <cfRule type="containsText" priority="529" dxfId="8" operator="containsText" stopIfTrue="1" text="RIESGO NO ACEPTABLE">
      <formula>NOT(ISERROR(SEARCH("RIESGO NO ACEPTABLE",Z15)))</formula>
    </cfRule>
  </conditionalFormatting>
  <conditionalFormatting sqref="Z18">
    <cfRule type="containsText" priority="528" dxfId="9" operator="containsText" stopIfTrue="1" text="RIESGO ACEPTABLE">
      <formula>NOT(ISERROR(SEARCH("RIESGO ACEPTABLE",Z18)))</formula>
    </cfRule>
  </conditionalFormatting>
  <conditionalFormatting sqref="Z18">
    <cfRule type="containsText" priority="527" dxfId="8" operator="containsText" stopIfTrue="1" text="RIESGO NO ACEPTABLE">
      <formula>NOT(ISERROR(SEARCH("RIESGO NO ACEPTABLE",Z18)))</formula>
    </cfRule>
  </conditionalFormatting>
  <conditionalFormatting sqref="AQ25">
    <cfRule type="cellIs" priority="525" dxfId="11" operator="equal" stopIfTrue="1">
      <formula>"No Aceptable"</formula>
    </cfRule>
    <cfRule type="cellIs" priority="526" dxfId="10" operator="equal" stopIfTrue="1">
      <formula>"Aceptable"</formula>
    </cfRule>
  </conditionalFormatting>
  <conditionalFormatting sqref="AQ26">
    <cfRule type="cellIs" priority="523" dxfId="11" operator="equal" stopIfTrue="1">
      <formula>"No Aceptable"</formula>
    </cfRule>
    <cfRule type="cellIs" priority="524" dxfId="10" operator="equal" stopIfTrue="1">
      <formula>"Aceptable"</formula>
    </cfRule>
  </conditionalFormatting>
  <conditionalFormatting sqref="AQ27">
    <cfRule type="cellIs" priority="521" dxfId="11" operator="equal" stopIfTrue="1">
      <formula>"No Aceptable"</formula>
    </cfRule>
    <cfRule type="cellIs" priority="522" dxfId="10" operator="equal" stopIfTrue="1">
      <formula>"Aceptable"</formula>
    </cfRule>
  </conditionalFormatting>
  <conditionalFormatting sqref="AN28">
    <cfRule type="containsText" priority="520" dxfId="9" operator="containsText" stopIfTrue="1" text="RIESGO ACEPTABLE">
      <formula>NOT(ISERROR(SEARCH("RIESGO ACEPTABLE",AN28)))</formula>
    </cfRule>
  </conditionalFormatting>
  <conditionalFormatting sqref="AN28">
    <cfRule type="containsText" priority="519" dxfId="8" operator="containsText" stopIfTrue="1" text="RIESGO NO ACEPTABLE">
      <formula>NOT(ISERROR(SEARCH("RIESGO NO ACEPTABLE",AN28)))</formula>
    </cfRule>
  </conditionalFormatting>
  <conditionalFormatting sqref="AQ28">
    <cfRule type="cellIs" priority="517" dxfId="11" operator="equal" stopIfTrue="1">
      <formula>"No Aceptable"</formula>
    </cfRule>
    <cfRule type="cellIs" priority="518" dxfId="10" operator="equal" stopIfTrue="1">
      <formula>"Aceptable"</formula>
    </cfRule>
  </conditionalFormatting>
  <conditionalFormatting sqref="Z28">
    <cfRule type="containsText" priority="516" dxfId="9" operator="containsText" stopIfTrue="1" text="RIESGO ACEPTABLE">
      <formula>NOT(ISERROR(SEARCH("RIESGO ACEPTABLE",Z28)))</formula>
    </cfRule>
  </conditionalFormatting>
  <conditionalFormatting sqref="Z28">
    <cfRule type="containsText" priority="515" dxfId="8" operator="containsText" stopIfTrue="1" text="RIESGO NO ACEPTABLE">
      <formula>NOT(ISERROR(SEARCH("RIESGO NO ACEPTABLE",Z28)))</formula>
    </cfRule>
  </conditionalFormatting>
  <conditionalFormatting sqref="V29">
    <cfRule type="containsText" priority="514" dxfId="9" operator="containsText" stopIfTrue="1" text="RIESGO ACEPTABLE">
      <formula>NOT(ISERROR(SEARCH("RIESGO ACEPTABLE",V29)))</formula>
    </cfRule>
  </conditionalFormatting>
  <conditionalFormatting sqref="V29">
    <cfRule type="containsText" priority="513" dxfId="8" operator="containsText" stopIfTrue="1" text="RIESGO NO ACEPTABLE">
      <formula>NOT(ISERROR(SEARCH("RIESGO NO ACEPTABLE",V29)))</formula>
    </cfRule>
  </conditionalFormatting>
  <conditionalFormatting sqref="AN29">
    <cfRule type="containsText" priority="512" dxfId="9" operator="containsText" stopIfTrue="1" text="RIESGO ACEPTABLE">
      <formula>NOT(ISERROR(SEARCH("RIESGO ACEPTABLE",AN29)))</formula>
    </cfRule>
  </conditionalFormatting>
  <conditionalFormatting sqref="AN29">
    <cfRule type="containsText" priority="511" dxfId="8" operator="containsText" stopIfTrue="1" text="RIESGO NO ACEPTABLE">
      <formula>NOT(ISERROR(SEARCH("RIESGO NO ACEPTABLE",AN29)))</formula>
    </cfRule>
  </conditionalFormatting>
  <conditionalFormatting sqref="Z29">
    <cfRule type="containsText" priority="510" dxfId="9" operator="containsText" stopIfTrue="1" text="RIESGO ACEPTABLE">
      <formula>NOT(ISERROR(SEARCH("RIESGO ACEPTABLE",Z29)))</formula>
    </cfRule>
  </conditionalFormatting>
  <conditionalFormatting sqref="Z29">
    <cfRule type="containsText" priority="509" dxfId="8" operator="containsText" stopIfTrue="1" text="RIESGO NO ACEPTABLE">
      <formula>NOT(ISERROR(SEARCH("RIESGO NO ACEPTABLE",Z29)))</formula>
    </cfRule>
  </conditionalFormatting>
  <conditionalFormatting sqref="AQ30">
    <cfRule type="cellIs" priority="507" dxfId="11" operator="equal" stopIfTrue="1">
      <formula>"No Aceptable"</formula>
    </cfRule>
    <cfRule type="cellIs" priority="508" dxfId="10" operator="equal" stopIfTrue="1">
      <formula>"Aceptable"</formula>
    </cfRule>
  </conditionalFormatting>
  <conditionalFormatting sqref="AN31">
    <cfRule type="containsText" priority="506" dxfId="9" operator="containsText" stopIfTrue="1" text="RIESGO ACEPTABLE">
      <formula>NOT(ISERROR(SEARCH("RIESGO ACEPTABLE",AN31)))</formula>
    </cfRule>
  </conditionalFormatting>
  <conditionalFormatting sqref="AN31">
    <cfRule type="containsText" priority="505" dxfId="8" operator="containsText" stopIfTrue="1" text="RIESGO NO ACEPTABLE">
      <formula>NOT(ISERROR(SEARCH("RIESGO NO ACEPTABLE",AN31)))</formula>
    </cfRule>
  </conditionalFormatting>
  <conditionalFormatting sqref="Z31">
    <cfRule type="containsText" priority="504" dxfId="9" operator="containsText" stopIfTrue="1" text="RIESGO ACEPTABLE">
      <formula>NOT(ISERROR(SEARCH("RIESGO ACEPTABLE",Z31)))</formula>
    </cfRule>
  </conditionalFormatting>
  <conditionalFormatting sqref="Z31">
    <cfRule type="containsText" priority="503" dxfId="8" operator="containsText" stopIfTrue="1" text="RIESGO NO ACEPTABLE">
      <formula>NOT(ISERROR(SEARCH("RIESGO NO ACEPTABLE",Z31)))</formula>
    </cfRule>
  </conditionalFormatting>
  <conditionalFormatting sqref="AN32 Z32">
    <cfRule type="containsText" priority="502" dxfId="9" operator="containsText" stopIfTrue="1" text="RIESGO ACEPTABLE">
      <formula>NOT(ISERROR(SEARCH("RIESGO ACEPTABLE",Z32)))</formula>
    </cfRule>
  </conditionalFormatting>
  <conditionalFormatting sqref="AN32 Z32">
    <cfRule type="containsText" priority="501" dxfId="8" operator="containsText" stopIfTrue="1" text="RIESGO NO ACEPTABLE">
      <formula>NOT(ISERROR(SEARCH("RIESGO NO ACEPTABLE",Z32)))</formula>
    </cfRule>
  </conditionalFormatting>
  <conditionalFormatting sqref="Z33 AN33">
    <cfRule type="containsText" priority="500" dxfId="9" operator="containsText" stopIfTrue="1" text="RIESGO ACEPTABLE">
      <formula>NOT(ISERROR(SEARCH("RIESGO ACEPTABLE",Z33)))</formula>
    </cfRule>
  </conditionalFormatting>
  <conditionalFormatting sqref="Z33 AN33">
    <cfRule type="containsText" priority="499" dxfId="8" operator="containsText" stopIfTrue="1" text="RIESGO NO ACEPTABLE">
      <formula>NOT(ISERROR(SEARCH("RIESGO NO ACEPTABLE",Z33)))</formula>
    </cfRule>
  </conditionalFormatting>
  <conditionalFormatting sqref="AN34">
    <cfRule type="containsText" priority="498" dxfId="9" operator="containsText" stopIfTrue="1" text="RIESGO ACEPTABLE">
      <formula>NOT(ISERROR(SEARCH("RIESGO ACEPTABLE",AN34)))</formula>
    </cfRule>
  </conditionalFormatting>
  <conditionalFormatting sqref="AN34">
    <cfRule type="containsText" priority="497" dxfId="8" operator="containsText" stopIfTrue="1" text="RIESGO NO ACEPTABLE">
      <formula>NOT(ISERROR(SEARCH("RIESGO NO ACEPTABLE",AN34)))</formula>
    </cfRule>
  </conditionalFormatting>
  <conditionalFormatting sqref="AQ34">
    <cfRule type="cellIs" priority="495" dxfId="11" operator="equal" stopIfTrue="1">
      <formula>"No Aceptable"</formula>
    </cfRule>
    <cfRule type="cellIs" priority="496" dxfId="10" operator="equal" stopIfTrue="1">
      <formula>"Aceptable"</formula>
    </cfRule>
  </conditionalFormatting>
  <conditionalFormatting sqref="Z34">
    <cfRule type="containsText" priority="494" dxfId="9" operator="containsText" stopIfTrue="1" text="RIESGO ACEPTABLE">
      <formula>NOT(ISERROR(SEARCH("RIESGO ACEPTABLE",Z34)))</formula>
    </cfRule>
  </conditionalFormatting>
  <conditionalFormatting sqref="Z34">
    <cfRule type="containsText" priority="493" dxfId="8" operator="containsText" stopIfTrue="1" text="RIESGO NO ACEPTABLE">
      <formula>NOT(ISERROR(SEARCH("RIESGO NO ACEPTABLE",Z34)))</formula>
    </cfRule>
  </conditionalFormatting>
  <conditionalFormatting sqref="V35">
    <cfRule type="containsText" priority="492" dxfId="9" operator="containsText" stopIfTrue="1" text="RIESGO ACEPTABLE">
      <formula>NOT(ISERROR(SEARCH("RIESGO ACEPTABLE",V35)))</formula>
    </cfRule>
  </conditionalFormatting>
  <conditionalFormatting sqref="V35">
    <cfRule type="containsText" priority="491" dxfId="8" operator="containsText" stopIfTrue="1" text="RIESGO NO ACEPTABLE">
      <formula>NOT(ISERROR(SEARCH("RIESGO NO ACEPTABLE",V35)))</formula>
    </cfRule>
  </conditionalFormatting>
  <conditionalFormatting sqref="AN35">
    <cfRule type="containsText" priority="490" dxfId="9" operator="containsText" stopIfTrue="1" text="RIESGO ACEPTABLE">
      <formula>NOT(ISERROR(SEARCH("RIESGO ACEPTABLE",AN35)))</formula>
    </cfRule>
  </conditionalFormatting>
  <conditionalFormatting sqref="AN35">
    <cfRule type="containsText" priority="489" dxfId="8" operator="containsText" stopIfTrue="1" text="RIESGO NO ACEPTABLE">
      <formula>NOT(ISERROR(SEARCH("RIESGO NO ACEPTABLE",AN35)))</formula>
    </cfRule>
  </conditionalFormatting>
  <conditionalFormatting sqref="Z35">
    <cfRule type="containsText" priority="488" dxfId="9" operator="containsText" stopIfTrue="1" text="RIESGO ACEPTABLE">
      <formula>NOT(ISERROR(SEARCH("RIESGO ACEPTABLE",Z35)))</formula>
    </cfRule>
  </conditionalFormatting>
  <conditionalFormatting sqref="Z35">
    <cfRule type="containsText" priority="487" dxfId="8" operator="containsText" stopIfTrue="1" text="RIESGO NO ACEPTABLE">
      <formula>NOT(ISERROR(SEARCH("RIESGO NO ACEPTABLE",Z35)))</formula>
    </cfRule>
  </conditionalFormatting>
  <conditionalFormatting sqref="AN36">
    <cfRule type="containsText" priority="486" dxfId="9" operator="containsText" stopIfTrue="1" text="RIESGO ACEPTABLE">
      <formula>NOT(ISERROR(SEARCH("RIESGO ACEPTABLE",AN36)))</formula>
    </cfRule>
  </conditionalFormatting>
  <conditionalFormatting sqref="AN36">
    <cfRule type="containsText" priority="485" dxfId="8" operator="containsText" stopIfTrue="1" text="RIESGO NO ACEPTABLE">
      <formula>NOT(ISERROR(SEARCH("RIESGO NO ACEPTABLE",AN36)))</formula>
    </cfRule>
  </conditionalFormatting>
  <conditionalFormatting sqref="AQ36">
    <cfRule type="cellIs" priority="483" dxfId="11" operator="equal" stopIfTrue="1">
      <formula>"No Aceptable"</formula>
    </cfRule>
    <cfRule type="cellIs" priority="484" dxfId="10" operator="equal" stopIfTrue="1">
      <formula>"Aceptable"</formula>
    </cfRule>
  </conditionalFormatting>
  <conditionalFormatting sqref="AN37">
    <cfRule type="containsText" priority="482" dxfId="9" operator="containsText" stopIfTrue="1" text="RIESGO ACEPTABLE">
      <formula>NOT(ISERROR(SEARCH("RIESGO ACEPTABLE",AN37)))</formula>
    </cfRule>
  </conditionalFormatting>
  <conditionalFormatting sqref="AN37">
    <cfRule type="containsText" priority="481" dxfId="8" operator="containsText" stopIfTrue="1" text="RIESGO NO ACEPTABLE">
      <formula>NOT(ISERROR(SEARCH("RIESGO NO ACEPTABLE",AN37)))</formula>
    </cfRule>
  </conditionalFormatting>
  <conditionalFormatting sqref="Z37">
    <cfRule type="containsText" priority="480" dxfId="9" operator="containsText" stopIfTrue="1" text="RIESGO ACEPTABLE">
      <formula>NOT(ISERROR(SEARCH("RIESGO ACEPTABLE",Z37)))</formula>
    </cfRule>
  </conditionalFormatting>
  <conditionalFormatting sqref="Z37">
    <cfRule type="containsText" priority="479" dxfId="8" operator="containsText" stopIfTrue="1" text="RIESGO NO ACEPTABLE">
      <formula>NOT(ISERROR(SEARCH("RIESGO NO ACEPTABLE",Z37)))</formula>
    </cfRule>
  </conditionalFormatting>
  <conditionalFormatting sqref="AN38 Z38">
    <cfRule type="containsText" priority="478" dxfId="9" operator="containsText" stopIfTrue="1" text="RIESGO ACEPTABLE">
      <formula>NOT(ISERROR(SEARCH("RIESGO ACEPTABLE",Z38)))</formula>
    </cfRule>
  </conditionalFormatting>
  <conditionalFormatting sqref="AN38 Z38">
    <cfRule type="containsText" priority="477" dxfId="8" operator="containsText" stopIfTrue="1" text="RIESGO NO ACEPTABLE">
      <formula>NOT(ISERROR(SEARCH("RIESGO NO ACEPTABLE",Z38)))</formula>
    </cfRule>
  </conditionalFormatting>
  <conditionalFormatting sqref="Z30">
    <cfRule type="containsText" priority="476" dxfId="9" operator="containsText" stopIfTrue="1" text="RIESGO ACEPTABLE">
      <formula>NOT(ISERROR(SEARCH("RIESGO ACEPTABLE",Z30)))</formula>
    </cfRule>
  </conditionalFormatting>
  <conditionalFormatting sqref="Z30">
    <cfRule type="containsText" priority="475" dxfId="8" operator="containsText" stopIfTrue="1" text="RIESGO NO ACEPTABLE">
      <formula>NOT(ISERROR(SEARCH("RIESGO NO ACEPTABLE",Z30)))</formula>
    </cfRule>
  </conditionalFormatting>
  <conditionalFormatting sqref="AN14">
    <cfRule type="containsText" priority="454" dxfId="9" operator="containsText" stopIfTrue="1" text="RIESGO ACEPTABLE">
      <formula>NOT(ISERROR(SEARCH("RIESGO ACEPTABLE",AN14)))</formula>
    </cfRule>
  </conditionalFormatting>
  <conditionalFormatting sqref="AN14">
    <cfRule type="containsText" priority="453" dxfId="8" operator="containsText" stopIfTrue="1" text="RIESGO NO ACEPTABLE">
      <formula>NOT(ISERROR(SEARCH("RIESGO NO ACEPTABLE",AN14)))</formula>
    </cfRule>
  </conditionalFormatting>
  <conditionalFormatting sqref="AN18">
    <cfRule type="containsText" priority="452" dxfId="9" operator="containsText" stopIfTrue="1" text="RIESGO ACEPTABLE">
      <formula>NOT(ISERROR(SEARCH("RIESGO ACEPTABLE",AN18)))</formula>
    </cfRule>
  </conditionalFormatting>
  <conditionalFormatting sqref="AN18">
    <cfRule type="containsText" priority="451" dxfId="8" operator="containsText" stopIfTrue="1" text="RIESGO NO ACEPTABLE">
      <formula>NOT(ISERROR(SEARCH("RIESGO NO ACEPTABLE",AN18)))</formula>
    </cfRule>
  </conditionalFormatting>
  <conditionalFormatting sqref="AK29 AK24">
    <cfRule type="cellIs" priority="382" dxfId="3" operator="equal">
      <formula>"ALTO"</formula>
    </cfRule>
    <cfRule type="cellIs" priority="383" dxfId="2" operator="equal">
      <formula>"BAJO"</formula>
    </cfRule>
    <cfRule type="cellIs" priority="384" dxfId="1" operator="equal">
      <formula>"MEDIO"</formula>
    </cfRule>
  </conditionalFormatting>
  <conditionalFormatting sqref="AK29 AK24">
    <cfRule type="containsText" priority="381" dxfId="0" operator="containsText" stopIfTrue="1" text="MUY ALTO">
      <formula>NOT(ISERROR(SEARCH("MUY ALTO",AK24)))</formula>
    </cfRule>
  </conditionalFormatting>
  <conditionalFormatting sqref="Z36">
    <cfRule type="containsText" priority="442" dxfId="9" operator="containsText" stopIfTrue="1" text="RIESGO ACEPTABLE">
      <formula>NOT(ISERROR(SEARCH("RIESGO ACEPTABLE",Z36)))</formula>
    </cfRule>
  </conditionalFormatting>
  <conditionalFormatting sqref="Z36">
    <cfRule type="containsText" priority="441" dxfId="8" operator="containsText" stopIfTrue="1" text="RIESGO NO ACEPTABLE">
      <formula>NOT(ISERROR(SEARCH("RIESGO NO ACEPTABLE",Z36)))</formula>
    </cfRule>
  </conditionalFormatting>
  <conditionalFormatting sqref="W14">
    <cfRule type="cellIs" priority="438" dxfId="3" operator="equal">
      <formula>"ALTO"</formula>
    </cfRule>
    <cfRule type="cellIs" priority="439" dxfId="2" operator="equal">
      <formula>"BAJO"</formula>
    </cfRule>
    <cfRule type="cellIs" priority="440" dxfId="1" operator="equal">
      <formula>"MEDIO"</formula>
    </cfRule>
  </conditionalFormatting>
  <conditionalFormatting sqref="W14">
    <cfRule type="containsText" priority="437" dxfId="0" operator="containsText" stopIfTrue="1" text="MUY ALTO">
      <formula>NOT(ISERROR(SEARCH("MUY ALTO",W14)))</formula>
    </cfRule>
  </conditionalFormatting>
  <conditionalFormatting sqref="W15">
    <cfRule type="cellIs" priority="434" dxfId="3" operator="equal">
      <formula>"ALTO"</formula>
    </cfRule>
    <cfRule type="cellIs" priority="435" dxfId="2" operator="equal">
      <formula>"BAJO"</formula>
    </cfRule>
    <cfRule type="cellIs" priority="436" dxfId="1" operator="equal">
      <formula>"MEDIO"</formula>
    </cfRule>
  </conditionalFormatting>
  <conditionalFormatting sqref="W15">
    <cfRule type="containsText" priority="433" dxfId="0" operator="containsText" stopIfTrue="1" text="MUY ALTO">
      <formula>NOT(ISERROR(SEARCH("MUY ALTO",W15)))</formula>
    </cfRule>
  </conditionalFormatting>
  <conditionalFormatting sqref="W19">
    <cfRule type="cellIs" priority="430" dxfId="3" operator="equal">
      <formula>"ALTO"</formula>
    </cfRule>
    <cfRule type="cellIs" priority="431" dxfId="2" operator="equal">
      <formula>"BAJO"</formula>
    </cfRule>
    <cfRule type="cellIs" priority="432" dxfId="1" operator="equal">
      <formula>"MEDIO"</formula>
    </cfRule>
  </conditionalFormatting>
  <conditionalFormatting sqref="W19">
    <cfRule type="containsText" priority="429" dxfId="0" operator="containsText" stopIfTrue="1" text="MUY ALTO">
      <formula>NOT(ISERROR(SEARCH("MUY ALTO",W19)))</formula>
    </cfRule>
  </conditionalFormatting>
  <conditionalFormatting sqref="W25:W29">
    <cfRule type="cellIs" priority="426" dxfId="3" operator="equal">
      <formula>"ALTO"</formula>
    </cfRule>
    <cfRule type="cellIs" priority="427" dxfId="2" operator="equal">
      <formula>"BAJO"</formula>
    </cfRule>
    <cfRule type="cellIs" priority="428" dxfId="1" operator="equal">
      <formula>"MEDIO"</formula>
    </cfRule>
  </conditionalFormatting>
  <conditionalFormatting sqref="W25:W29">
    <cfRule type="containsText" priority="425" dxfId="0" operator="containsText" stopIfTrue="1" text="MUY ALTO">
      <formula>NOT(ISERROR(SEARCH("MUY ALTO",W25)))</formula>
    </cfRule>
  </conditionalFormatting>
  <conditionalFormatting sqref="W33:W35">
    <cfRule type="cellIs" priority="422" dxfId="3" operator="equal">
      <formula>"ALTO"</formula>
    </cfRule>
    <cfRule type="cellIs" priority="423" dxfId="2" operator="equal">
      <formula>"BAJO"</formula>
    </cfRule>
    <cfRule type="cellIs" priority="424" dxfId="1" operator="equal">
      <formula>"MEDIO"</formula>
    </cfRule>
  </conditionalFormatting>
  <conditionalFormatting sqref="W33:W35">
    <cfRule type="containsText" priority="421" dxfId="0" operator="containsText" stopIfTrue="1" text="MUY ALTO">
      <formula>NOT(ISERROR(SEARCH("MUY ALTO",W33)))</formula>
    </cfRule>
  </conditionalFormatting>
  <conditionalFormatting sqref="W39">
    <cfRule type="cellIs" priority="418" dxfId="3" operator="equal">
      <formula>"ALTO"</formula>
    </cfRule>
    <cfRule type="cellIs" priority="419" dxfId="2" operator="equal">
      <formula>"BAJO"</formula>
    </cfRule>
    <cfRule type="cellIs" priority="420" dxfId="1" operator="equal">
      <formula>"MEDIO"</formula>
    </cfRule>
  </conditionalFormatting>
  <conditionalFormatting sqref="W39">
    <cfRule type="containsText" priority="417" dxfId="0" operator="containsText" stopIfTrue="1" text="MUY ALTO">
      <formula>NOT(ISERROR(SEARCH("MUY ALTO",W39)))</formula>
    </cfRule>
  </conditionalFormatting>
  <conditionalFormatting sqref="W24">
    <cfRule type="cellIs" priority="414" dxfId="3" operator="equal">
      <formula>"ALTO"</formula>
    </cfRule>
    <cfRule type="cellIs" priority="415" dxfId="2" operator="equal">
      <formula>"BAJO"</formula>
    </cfRule>
    <cfRule type="cellIs" priority="416" dxfId="1" operator="equal">
      <formula>"MEDIO"</formula>
    </cfRule>
  </conditionalFormatting>
  <conditionalFormatting sqref="W24">
    <cfRule type="containsText" priority="413" dxfId="0" operator="containsText" stopIfTrue="1" text="MUY ALTO">
      <formula>NOT(ISERROR(SEARCH("MUY ALTO",W24)))</formula>
    </cfRule>
  </conditionalFormatting>
  <conditionalFormatting sqref="W30:W32">
    <cfRule type="cellIs" priority="410" dxfId="3" operator="equal">
      <formula>"ALTO"</formula>
    </cfRule>
    <cfRule type="cellIs" priority="411" dxfId="2" operator="equal">
      <formula>"BAJO"</formula>
    </cfRule>
    <cfRule type="cellIs" priority="412" dxfId="1" operator="equal">
      <formula>"MEDIO"</formula>
    </cfRule>
  </conditionalFormatting>
  <conditionalFormatting sqref="W30:W32">
    <cfRule type="containsText" priority="409" dxfId="0" operator="containsText" stopIfTrue="1" text="MUY ALTO">
      <formula>NOT(ISERROR(SEARCH("MUY ALTO",W30)))</formula>
    </cfRule>
  </conditionalFormatting>
  <conditionalFormatting sqref="W36:W38">
    <cfRule type="cellIs" priority="406" dxfId="3" operator="equal">
      <formula>"ALTO"</formula>
    </cfRule>
    <cfRule type="cellIs" priority="407" dxfId="2" operator="equal">
      <formula>"BAJO"</formula>
    </cfRule>
    <cfRule type="cellIs" priority="408" dxfId="1" operator="equal">
      <formula>"MEDIO"</formula>
    </cfRule>
  </conditionalFormatting>
  <conditionalFormatting sqref="W36:W38">
    <cfRule type="containsText" priority="405" dxfId="0" operator="containsText" stopIfTrue="1" text="MUY ALTO">
      <formula>NOT(ISERROR(SEARCH("MUY ALTO",W36)))</formula>
    </cfRule>
  </conditionalFormatting>
  <conditionalFormatting sqref="AK19">
    <cfRule type="cellIs" priority="402" dxfId="3" operator="equal">
      <formula>"ALTO"</formula>
    </cfRule>
    <cfRule type="cellIs" priority="403" dxfId="2" operator="equal">
      <formula>"BAJO"</formula>
    </cfRule>
    <cfRule type="cellIs" priority="404" dxfId="1" operator="equal">
      <formula>"MEDIO"</formula>
    </cfRule>
  </conditionalFormatting>
  <conditionalFormatting sqref="AK19">
    <cfRule type="containsText" priority="401" dxfId="0" operator="containsText" stopIfTrue="1" text="MUY ALTO">
      <formula>NOT(ISERROR(SEARCH("MUY ALTO",AK19)))</formula>
    </cfRule>
  </conditionalFormatting>
  <conditionalFormatting sqref="AK14:AK15">
    <cfRule type="cellIs" priority="398" dxfId="3" operator="equal">
      <formula>"ALTO"</formula>
    </cfRule>
    <cfRule type="cellIs" priority="399" dxfId="2" operator="equal">
      <formula>"BAJO"</formula>
    </cfRule>
    <cfRule type="cellIs" priority="400" dxfId="1" operator="equal">
      <formula>"MEDIO"</formula>
    </cfRule>
  </conditionalFormatting>
  <conditionalFormatting sqref="AK14:AK15">
    <cfRule type="containsText" priority="397" dxfId="0" operator="containsText" stopIfTrue="1" text="MUY ALTO">
      <formula>NOT(ISERROR(SEARCH("MUY ALTO",AK14)))</formula>
    </cfRule>
  </conditionalFormatting>
  <conditionalFormatting sqref="AK25">
    <cfRule type="cellIs" priority="390" dxfId="3" operator="equal">
      <formula>"ALTO"</formula>
    </cfRule>
    <cfRule type="cellIs" priority="391" dxfId="2" operator="equal">
      <formula>"BAJO"</formula>
    </cfRule>
    <cfRule type="cellIs" priority="392" dxfId="1" operator="equal">
      <formula>"MEDIO"</formula>
    </cfRule>
  </conditionalFormatting>
  <conditionalFormatting sqref="AK25">
    <cfRule type="containsText" priority="389" dxfId="0" operator="containsText" stopIfTrue="1" text="MUY ALTO">
      <formula>NOT(ISERROR(SEARCH("MUY ALTO",AK25)))</formula>
    </cfRule>
  </conditionalFormatting>
  <conditionalFormatting sqref="AK27">
    <cfRule type="cellIs" priority="386" dxfId="3" operator="equal">
      <formula>"ALTO"</formula>
    </cfRule>
    <cfRule type="cellIs" priority="387" dxfId="2" operator="equal">
      <formula>"BAJO"</formula>
    </cfRule>
    <cfRule type="cellIs" priority="388" dxfId="1" operator="equal">
      <formula>"MEDIO"</formula>
    </cfRule>
  </conditionalFormatting>
  <conditionalFormatting sqref="AK27">
    <cfRule type="containsText" priority="385" dxfId="0" operator="containsText" stopIfTrue="1" text="MUY ALTO">
      <formula>NOT(ISERROR(SEARCH("MUY ALTO",AK27)))</formula>
    </cfRule>
  </conditionalFormatting>
  <conditionalFormatting sqref="AK33">
    <cfRule type="cellIs" priority="378" dxfId="3" operator="equal">
      <formula>"ALTO"</formula>
    </cfRule>
    <cfRule type="cellIs" priority="379" dxfId="2" operator="equal">
      <formula>"BAJO"</formula>
    </cfRule>
    <cfRule type="cellIs" priority="380" dxfId="1" operator="equal">
      <formula>"MEDIO"</formula>
    </cfRule>
  </conditionalFormatting>
  <conditionalFormatting sqref="AK33">
    <cfRule type="containsText" priority="377" dxfId="0" operator="containsText" stopIfTrue="1" text="MUY ALTO">
      <formula>NOT(ISERROR(SEARCH("MUY ALTO",AK33)))</formula>
    </cfRule>
  </conditionalFormatting>
  <conditionalFormatting sqref="AK35">
    <cfRule type="cellIs" priority="374" dxfId="3" operator="equal">
      <formula>"ALTO"</formula>
    </cfRule>
    <cfRule type="cellIs" priority="375" dxfId="2" operator="equal">
      <formula>"BAJO"</formula>
    </cfRule>
    <cfRule type="cellIs" priority="376" dxfId="1" operator="equal">
      <formula>"MEDIO"</formula>
    </cfRule>
  </conditionalFormatting>
  <conditionalFormatting sqref="AK35">
    <cfRule type="containsText" priority="373" dxfId="0" operator="containsText" stopIfTrue="1" text="MUY ALTO">
      <formula>NOT(ISERROR(SEARCH("MUY ALTO",AK35)))</formula>
    </cfRule>
  </conditionalFormatting>
  <conditionalFormatting sqref="W46">
    <cfRule type="cellIs" priority="246" dxfId="3" operator="equal">
      <formula>"ALTO"</formula>
    </cfRule>
    <cfRule type="cellIs" priority="247" dxfId="2" operator="equal">
      <formula>"BAJO"</formula>
    </cfRule>
    <cfRule type="cellIs" priority="248" dxfId="1" operator="equal">
      <formula>"MEDIO"</formula>
    </cfRule>
  </conditionalFormatting>
  <conditionalFormatting sqref="W46">
    <cfRule type="containsText" priority="245" dxfId="0" operator="containsText" stopIfTrue="1" text="MUY ALTO">
      <formula>NOT(ISERROR(SEARCH("MUY ALTO",W46)))</formula>
    </cfRule>
  </conditionalFormatting>
  <conditionalFormatting sqref="AK39">
    <cfRule type="cellIs" priority="358" dxfId="3" operator="equal">
      <formula>"ALTO"</formula>
    </cfRule>
    <cfRule type="cellIs" priority="359" dxfId="2" operator="equal">
      <formula>"BAJO"</formula>
    </cfRule>
    <cfRule type="cellIs" priority="360" dxfId="1" operator="equal">
      <formula>"MEDIO"</formula>
    </cfRule>
  </conditionalFormatting>
  <conditionalFormatting sqref="AK39">
    <cfRule type="containsText" priority="357" dxfId="0" operator="containsText" stopIfTrue="1" text="MUY ALTO">
      <formula>NOT(ISERROR(SEARCH("MUY ALTO",AK39)))</formula>
    </cfRule>
  </conditionalFormatting>
  <conditionalFormatting sqref="AK26">
    <cfRule type="cellIs" priority="354" dxfId="3" operator="equal">
      <formula>"ALTO"</formula>
    </cfRule>
    <cfRule type="cellIs" priority="355" dxfId="2" operator="equal">
      <formula>"BAJO"</formula>
    </cfRule>
    <cfRule type="cellIs" priority="356" dxfId="1" operator="equal">
      <formula>"MEDIO"</formula>
    </cfRule>
  </conditionalFormatting>
  <conditionalFormatting sqref="AK26">
    <cfRule type="containsText" priority="353" dxfId="0" operator="containsText" stopIfTrue="1" text="MUY ALTO">
      <formula>NOT(ISERROR(SEARCH("MUY ALTO",AK26)))</formula>
    </cfRule>
  </conditionalFormatting>
  <conditionalFormatting sqref="AK28">
    <cfRule type="cellIs" priority="350" dxfId="3" operator="equal">
      <formula>"ALTO"</formula>
    </cfRule>
    <cfRule type="cellIs" priority="351" dxfId="2" operator="equal">
      <formula>"BAJO"</formula>
    </cfRule>
    <cfRule type="cellIs" priority="352" dxfId="1" operator="equal">
      <formula>"MEDIO"</formula>
    </cfRule>
  </conditionalFormatting>
  <conditionalFormatting sqref="AK28">
    <cfRule type="containsText" priority="349" dxfId="0" operator="containsText" stopIfTrue="1" text="MUY ALTO">
      <formula>NOT(ISERROR(SEARCH("MUY ALTO",AK28)))</formula>
    </cfRule>
  </conditionalFormatting>
  <conditionalFormatting sqref="AK30">
    <cfRule type="cellIs" priority="346" dxfId="3" operator="equal">
      <formula>"ALTO"</formula>
    </cfRule>
    <cfRule type="cellIs" priority="347" dxfId="2" operator="equal">
      <formula>"BAJO"</formula>
    </cfRule>
    <cfRule type="cellIs" priority="348" dxfId="1" operator="equal">
      <formula>"MEDIO"</formula>
    </cfRule>
  </conditionalFormatting>
  <conditionalFormatting sqref="AK30">
    <cfRule type="containsText" priority="345" dxfId="0" operator="containsText" stopIfTrue="1" text="MUY ALTO">
      <formula>NOT(ISERROR(SEARCH("MUY ALTO",AK30)))</formula>
    </cfRule>
  </conditionalFormatting>
  <conditionalFormatting sqref="AK31">
    <cfRule type="cellIs" priority="342" dxfId="3" operator="equal">
      <formula>"ALTO"</formula>
    </cfRule>
    <cfRule type="cellIs" priority="343" dxfId="2" operator="equal">
      <formula>"BAJO"</formula>
    </cfRule>
    <cfRule type="cellIs" priority="344" dxfId="1" operator="equal">
      <formula>"MEDIO"</formula>
    </cfRule>
  </conditionalFormatting>
  <conditionalFormatting sqref="AK31">
    <cfRule type="containsText" priority="341" dxfId="0" operator="containsText" stopIfTrue="1" text="MUY ALTO">
      <formula>NOT(ISERROR(SEARCH("MUY ALTO",AK31)))</formula>
    </cfRule>
  </conditionalFormatting>
  <conditionalFormatting sqref="AK32">
    <cfRule type="cellIs" priority="338" dxfId="3" operator="equal">
      <formula>"ALTO"</formula>
    </cfRule>
    <cfRule type="cellIs" priority="339" dxfId="2" operator="equal">
      <formula>"BAJO"</formula>
    </cfRule>
    <cfRule type="cellIs" priority="340" dxfId="1" operator="equal">
      <formula>"MEDIO"</formula>
    </cfRule>
  </conditionalFormatting>
  <conditionalFormatting sqref="AK32">
    <cfRule type="containsText" priority="337" dxfId="0" operator="containsText" stopIfTrue="1" text="MUY ALTO">
      <formula>NOT(ISERROR(SEARCH("MUY ALTO",AK32)))</formula>
    </cfRule>
  </conditionalFormatting>
  <conditionalFormatting sqref="AK34">
    <cfRule type="cellIs" priority="334" dxfId="3" operator="equal">
      <formula>"ALTO"</formula>
    </cfRule>
    <cfRule type="cellIs" priority="335" dxfId="2" operator="equal">
      <formula>"BAJO"</formula>
    </cfRule>
    <cfRule type="cellIs" priority="336" dxfId="1" operator="equal">
      <formula>"MEDIO"</formula>
    </cfRule>
  </conditionalFormatting>
  <conditionalFormatting sqref="AK34">
    <cfRule type="containsText" priority="333" dxfId="0" operator="containsText" stopIfTrue="1" text="MUY ALTO">
      <formula>NOT(ISERROR(SEARCH("MUY ALTO",AK34)))</formula>
    </cfRule>
  </conditionalFormatting>
  <conditionalFormatting sqref="AK36:AK38">
    <cfRule type="cellIs" priority="330" dxfId="3" operator="equal">
      <formula>"ALTO"</formula>
    </cfRule>
    <cfRule type="cellIs" priority="331" dxfId="2" operator="equal">
      <formula>"BAJO"</formula>
    </cfRule>
    <cfRule type="cellIs" priority="332" dxfId="1" operator="equal">
      <formula>"MEDIO"</formula>
    </cfRule>
  </conditionalFormatting>
  <conditionalFormatting sqref="AK36:AK38">
    <cfRule type="containsText" priority="329" dxfId="0" operator="containsText" stopIfTrue="1" text="MUY ALTO">
      <formula>NOT(ISERROR(SEARCH("MUY ALTO",AK36)))</formula>
    </cfRule>
  </conditionalFormatting>
  <conditionalFormatting sqref="AK43:AK45">
    <cfRule type="cellIs" priority="264" dxfId="3" operator="equal">
      <formula>"ALTO"</formula>
    </cfRule>
    <cfRule type="cellIs" priority="265" dxfId="2" operator="equal">
      <formula>"BAJO"</formula>
    </cfRule>
    <cfRule type="cellIs" priority="266" dxfId="1" operator="equal">
      <formula>"MEDIO"</formula>
    </cfRule>
  </conditionalFormatting>
  <conditionalFormatting sqref="AK43:AK45">
    <cfRule type="containsText" priority="263" dxfId="0" operator="containsText" stopIfTrue="1" text="MUY ALTO">
      <formula>NOT(ISERROR(SEARCH("MUY ALTO",AK43)))</formula>
    </cfRule>
  </conditionalFormatting>
  <conditionalFormatting sqref="AK41">
    <cfRule type="cellIs" priority="260" dxfId="3" operator="equal">
      <formula>"ALTO"</formula>
    </cfRule>
    <cfRule type="cellIs" priority="261" dxfId="2" operator="equal">
      <formula>"BAJO"</formula>
    </cfRule>
    <cfRule type="cellIs" priority="262" dxfId="1" operator="equal">
      <formula>"MEDIO"</formula>
    </cfRule>
  </conditionalFormatting>
  <conditionalFormatting sqref="AK41">
    <cfRule type="containsText" priority="259" dxfId="0" operator="containsText" stopIfTrue="1" text="MUY ALTO">
      <formula>NOT(ISERROR(SEARCH("MUY ALTO",AK41)))</formula>
    </cfRule>
  </conditionalFormatting>
  <conditionalFormatting sqref="W18">
    <cfRule type="cellIs" priority="318" dxfId="3" operator="equal">
      <formula>"ALTO"</formula>
    </cfRule>
    <cfRule type="cellIs" priority="319" dxfId="2" operator="equal">
      <formula>"BAJO"</formula>
    </cfRule>
    <cfRule type="cellIs" priority="320" dxfId="1" operator="equal">
      <formula>"MEDIO"</formula>
    </cfRule>
  </conditionalFormatting>
  <conditionalFormatting sqref="W18">
    <cfRule type="containsText" priority="317" dxfId="0" operator="containsText" stopIfTrue="1" text="MUY ALTO">
      <formula>NOT(ISERROR(SEARCH("MUY ALTO",W18)))</formula>
    </cfRule>
  </conditionalFormatting>
  <conditionalFormatting sqref="Z43:Z44">
    <cfRule type="containsText" priority="316" dxfId="9" operator="containsText" stopIfTrue="1" text="RIESGO ACEPTABLE">
      <formula>NOT(ISERROR(SEARCH("RIESGO ACEPTABLE",Z43)))</formula>
    </cfRule>
  </conditionalFormatting>
  <conditionalFormatting sqref="Z43:Z44">
    <cfRule type="containsText" priority="315" dxfId="8" operator="containsText" stopIfTrue="1" text="RIESGO NO ACEPTABLE">
      <formula>NOT(ISERROR(SEARCH("RIESGO NO ACEPTABLE",Z43)))</formula>
    </cfRule>
  </conditionalFormatting>
  <conditionalFormatting sqref="Z40">
    <cfRule type="containsText" priority="314" dxfId="9" operator="containsText" stopIfTrue="1" text="RIESGO ACEPTABLE">
      <formula>NOT(ISERROR(SEARCH("RIESGO ACEPTABLE",Z40)))</formula>
    </cfRule>
  </conditionalFormatting>
  <conditionalFormatting sqref="Z40">
    <cfRule type="containsText" priority="313" dxfId="8" operator="containsText" stopIfTrue="1" text="RIESGO NO ACEPTABLE">
      <formula>NOT(ISERROR(SEARCH("RIESGO NO ACEPTABLE",Z40)))</formula>
    </cfRule>
  </conditionalFormatting>
  <conditionalFormatting sqref="AQ40">
    <cfRule type="cellIs" priority="311" dxfId="11" operator="equal" stopIfTrue="1">
      <formula>"No Aceptable"</formula>
    </cfRule>
    <cfRule type="cellIs" priority="312" dxfId="10" operator="equal" stopIfTrue="1">
      <formula>"Aceptable"</formula>
    </cfRule>
  </conditionalFormatting>
  <conditionalFormatting sqref="V41">
    <cfRule type="containsText" priority="310" dxfId="9" operator="containsText" stopIfTrue="1" text="RIESGO ACEPTABLE">
      <formula>NOT(ISERROR(SEARCH("RIESGO ACEPTABLE",V41)))</formula>
    </cfRule>
  </conditionalFormatting>
  <conditionalFormatting sqref="V41">
    <cfRule type="containsText" priority="309" dxfId="8" operator="containsText" stopIfTrue="1" text="RIESGO NO ACEPTABLE">
      <formula>NOT(ISERROR(SEARCH("RIESGO NO ACEPTABLE",V41)))</formula>
    </cfRule>
  </conditionalFormatting>
  <conditionalFormatting sqref="Z41">
    <cfRule type="containsText" priority="308" dxfId="9" operator="containsText" stopIfTrue="1" text="RIESGO ACEPTABLE">
      <formula>NOT(ISERROR(SEARCH("RIESGO ACEPTABLE",Z41)))</formula>
    </cfRule>
  </conditionalFormatting>
  <conditionalFormatting sqref="Z41">
    <cfRule type="containsText" priority="307" dxfId="8" operator="containsText" stopIfTrue="1" text="RIESGO NO ACEPTABLE">
      <formula>NOT(ISERROR(SEARCH("RIESGO NO ACEPTABLE",Z41)))</formula>
    </cfRule>
  </conditionalFormatting>
  <conditionalFormatting sqref="AQ43">
    <cfRule type="cellIs" priority="305" dxfId="11" operator="equal" stopIfTrue="1">
      <formula>"No Aceptable"</formula>
    </cfRule>
    <cfRule type="cellIs" priority="306" dxfId="10" operator="equal" stopIfTrue="1">
      <formula>"Aceptable"</formula>
    </cfRule>
  </conditionalFormatting>
  <conditionalFormatting sqref="AQ45:AQ46">
    <cfRule type="cellIs" priority="303" dxfId="11" operator="equal" stopIfTrue="1">
      <formula>"No Aceptable"</formula>
    </cfRule>
    <cfRule type="cellIs" priority="304" dxfId="10" operator="equal" stopIfTrue="1">
      <formula>"Aceptable"</formula>
    </cfRule>
  </conditionalFormatting>
  <conditionalFormatting sqref="Z45">
    <cfRule type="containsText" priority="302" dxfId="9" operator="containsText" stopIfTrue="1" text="RIESGO ACEPTABLE">
      <formula>NOT(ISERROR(SEARCH("RIESGO ACEPTABLE",Z45)))</formula>
    </cfRule>
  </conditionalFormatting>
  <conditionalFormatting sqref="Z45">
    <cfRule type="containsText" priority="301" dxfId="8" operator="containsText" stopIfTrue="1" text="RIESGO NO ACEPTABLE">
      <formula>NOT(ISERROR(SEARCH("RIESGO NO ACEPTABLE",Z45)))</formula>
    </cfRule>
  </conditionalFormatting>
  <conditionalFormatting sqref="Z47">
    <cfRule type="containsText" priority="300" dxfId="9" operator="containsText" stopIfTrue="1" text="RIESGO ACEPTABLE">
      <formula>NOT(ISERROR(SEARCH("RIESGO ACEPTABLE",Z47)))</formula>
    </cfRule>
  </conditionalFormatting>
  <conditionalFormatting sqref="Z47">
    <cfRule type="containsText" priority="299" dxfId="8" operator="containsText" stopIfTrue="1" text="RIESGO NO ACEPTABLE">
      <formula>NOT(ISERROR(SEARCH("RIESGO NO ACEPTABLE",Z47)))</formula>
    </cfRule>
  </conditionalFormatting>
  <conditionalFormatting sqref="AN47">
    <cfRule type="containsText" priority="298" dxfId="9" operator="containsText" stopIfTrue="1" text="RIESGO ACEPTABLE">
      <formula>NOT(ISERROR(SEARCH("RIESGO ACEPTABLE",AN47)))</formula>
    </cfRule>
  </conditionalFormatting>
  <conditionalFormatting sqref="AN47">
    <cfRule type="containsText" priority="297" dxfId="8" operator="containsText" stopIfTrue="1" text="RIESGO NO ACEPTABLE">
      <formula>NOT(ISERROR(SEARCH("RIESGO NO ACEPTABLE",AN47)))</formula>
    </cfRule>
  </conditionalFormatting>
  <conditionalFormatting sqref="AN45">
    <cfRule type="containsText" priority="296" dxfId="9" operator="containsText" stopIfTrue="1" text="RIESGO ACEPTABLE">
      <formula>NOT(ISERROR(SEARCH("RIESGO ACEPTABLE",AN45)))</formula>
    </cfRule>
  </conditionalFormatting>
  <conditionalFormatting sqref="AN45">
    <cfRule type="containsText" priority="295" dxfId="8" operator="containsText" stopIfTrue="1" text="RIESGO NO ACEPTABLE">
      <formula>NOT(ISERROR(SEARCH("RIESGO NO ACEPTABLE",AN45)))</formula>
    </cfRule>
  </conditionalFormatting>
  <conditionalFormatting sqref="AN44">
    <cfRule type="containsText" priority="294" dxfId="9" operator="containsText" stopIfTrue="1" text="RIESGO ACEPTABLE">
      <formula>NOT(ISERROR(SEARCH("RIESGO ACEPTABLE",AN44)))</formula>
    </cfRule>
  </conditionalFormatting>
  <conditionalFormatting sqref="AN44">
    <cfRule type="containsText" priority="293" dxfId="8" operator="containsText" stopIfTrue="1" text="RIESGO NO ACEPTABLE">
      <formula>NOT(ISERROR(SEARCH("RIESGO NO ACEPTABLE",AN44)))</formula>
    </cfRule>
  </conditionalFormatting>
  <conditionalFormatting sqref="AN43">
    <cfRule type="containsText" priority="292" dxfId="9" operator="containsText" stopIfTrue="1" text="RIESGO ACEPTABLE">
      <formula>NOT(ISERROR(SEARCH("RIESGO ACEPTABLE",AN43)))</formula>
    </cfRule>
  </conditionalFormatting>
  <conditionalFormatting sqref="AN43">
    <cfRule type="containsText" priority="291" dxfId="8" operator="containsText" stopIfTrue="1" text="RIESGO NO ACEPTABLE">
      <formula>NOT(ISERROR(SEARCH("RIESGO NO ACEPTABLE",AN43)))</formula>
    </cfRule>
  </conditionalFormatting>
  <conditionalFormatting sqref="AN41">
    <cfRule type="containsText" priority="290" dxfId="9" operator="containsText" stopIfTrue="1" text="RIESGO ACEPTABLE">
      <formula>NOT(ISERROR(SEARCH("RIESGO ACEPTABLE",AN41)))</formula>
    </cfRule>
  </conditionalFormatting>
  <conditionalFormatting sqref="AN41">
    <cfRule type="containsText" priority="289" dxfId="8" operator="containsText" stopIfTrue="1" text="RIESGO NO ACEPTABLE">
      <formula>NOT(ISERROR(SEARCH("RIESGO NO ACEPTABLE",AN41)))</formula>
    </cfRule>
  </conditionalFormatting>
  <conditionalFormatting sqref="AN40">
    <cfRule type="containsText" priority="288" dxfId="9" operator="containsText" stopIfTrue="1" text="RIESGO ACEPTABLE">
      <formula>NOT(ISERROR(SEARCH("RIESGO ACEPTABLE",AN40)))</formula>
    </cfRule>
  </conditionalFormatting>
  <conditionalFormatting sqref="AN40">
    <cfRule type="containsText" priority="287" dxfId="8" operator="containsText" stopIfTrue="1" text="RIESGO NO ACEPTABLE">
      <formula>NOT(ISERROR(SEARCH("RIESGO NO ACEPTABLE",AN40)))</formula>
    </cfRule>
  </conditionalFormatting>
  <conditionalFormatting sqref="Z48 AN48">
    <cfRule type="containsText" priority="286" dxfId="9" operator="containsText" stopIfTrue="1" text="RIESGO ACEPTABLE">
      <formula>NOT(ISERROR(SEARCH("RIESGO ACEPTABLE",Z48)))</formula>
    </cfRule>
  </conditionalFormatting>
  <conditionalFormatting sqref="Z48 AN48">
    <cfRule type="containsText" priority="285" dxfId="8" operator="containsText" stopIfTrue="1" text="RIESGO NO ACEPTABLE">
      <formula>NOT(ISERROR(SEARCH("RIESGO NO ACEPTABLE",Z48)))</formula>
    </cfRule>
  </conditionalFormatting>
  <conditionalFormatting sqref="AU48">
    <cfRule type="cellIs" priority="283" dxfId="11" operator="equal" stopIfTrue="1">
      <formula>"No Aceptable"</formula>
    </cfRule>
    <cfRule type="cellIs" priority="284" dxfId="10" operator="equal" stopIfTrue="1">
      <formula>"Aceptable"</formula>
    </cfRule>
  </conditionalFormatting>
  <conditionalFormatting sqref="W48">
    <cfRule type="cellIs" priority="280" dxfId="3" operator="equal">
      <formula>"ALTO"</formula>
    </cfRule>
    <cfRule type="cellIs" priority="281" dxfId="2" operator="equal">
      <formula>"BAJO"</formula>
    </cfRule>
    <cfRule type="cellIs" priority="282" dxfId="1" operator="equal">
      <formula>"MEDIO"</formula>
    </cfRule>
  </conditionalFormatting>
  <conditionalFormatting sqref="W48">
    <cfRule type="containsText" priority="279" dxfId="0" operator="containsText" stopIfTrue="1" text="MUY ALTO">
      <formula>NOT(ISERROR(SEARCH("MUY ALTO",W48)))</formula>
    </cfRule>
  </conditionalFormatting>
  <conditionalFormatting sqref="W40">
    <cfRule type="cellIs" priority="276" dxfId="3" operator="equal">
      <formula>"ALTO"</formula>
    </cfRule>
    <cfRule type="cellIs" priority="277" dxfId="2" operator="equal">
      <formula>"BAJO"</formula>
    </cfRule>
    <cfRule type="cellIs" priority="278" dxfId="1" operator="equal">
      <formula>"MEDIO"</formula>
    </cfRule>
  </conditionalFormatting>
  <conditionalFormatting sqref="W40">
    <cfRule type="containsText" priority="275" dxfId="0" operator="containsText" stopIfTrue="1" text="MUY ALTO">
      <formula>NOT(ISERROR(SEARCH("MUY ALTO",W40)))</formula>
    </cfRule>
  </conditionalFormatting>
  <conditionalFormatting sqref="W41 W47 W43:W45">
    <cfRule type="cellIs" priority="272" dxfId="3" operator="equal">
      <formula>"ALTO"</formula>
    </cfRule>
    <cfRule type="cellIs" priority="273" dxfId="2" operator="equal">
      <formula>"BAJO"</formula>
    </cfRule>
    <cfRule type="cellIs" priority="274" dxfId="1" operator="equal">
      <formula>"MEDIO"</formula>
    </cfRule>
  </conditionalFormatting>
  <conditionalFormatting sqref="W41 W47 W43:W45">
    <cfRule type="containsText" priority="271" dxfId="0" operator="containsText" stopIfTrue="1" text="MUY ALTO">
      <formula>NOT(ISERROR(SEARCH("MUY ALTO",W41)))</formula>
    </cfRule>
  </conditionalFormatting>
  <conditionalFormatting sqref="AK40">
    <cfRule type="cellIs" priority="268" dxfId="3" operator="equal">
      <formula>"ALTO"</formula>
    </cfRule>
    <cfRule type="cellIs" priority="269" dxfId="2" operator="equal">
      <formula>"BAJO"</formula>
    </cfRule>
    <cfRule type="cellIs" priority="270" dxfId="1" operator="equal">
      <formula>"MEDIO"</formula>
    </cfRule>
  </conditionalFormatting>
  <conditionalFormatting sqref="AK40">
    <cfRule type="containsText" priority="267" dxfId="0" operator="containsText" stopIfTrue="1" text="MUY ALTO">
      <formula>NOT(ISERROR(SEARCH("MUY ALTO",AK40)))</formula>
    </cfRule>
  </conditionalFormatting>
  <conditionalFormatting sqref="AK47">
    <cfRule type="cellIs" priority="256" dxfId="3" operator="equal">
      <formula>"ALTO"</formula>
    </cfRule>
    <cfRule type="cellIs" priority="257" dxfId="2" operator="equal">
      <formula>"BAJO"</formula>
    </cfRule>
    <cfRule type="cellIs" priority="258" dxfId="1" operator="equal">
      <formula>"MEDIO"</formula>
    </cfRule>
  </conditionalFormatting>
  <conditionalFormatting sqref="AK47">
    <cfRule type="containsText" priority="255" dxfId="0" operator="containsText" stopIfTrue="1" text="MUY ALTO">
      <formula>NOT(ISERROR(SEARCH("MUY ALTO",AK47)))</formula>
    </cfRule>
  </conditionalFormatting>
  <conditionalFormatting sqref="AK48">
    <cfRule type="cellIs" priority="252" dxfId="3" operator="equal">
      <formula>"ALTO"</formula>
    </cfRule>
    <cfRule type="cellIs" priority="253" dxfId="2" operator="equal">
      <formula>"BAJO"</formula>
    </cfRule>
    <cfRule type="cellIs" priority="254" dxfId="1" operator="equal">
      <formula>"MEDIO"</formula>
    </cfRule>
  </conditionalFormatting>
  <conditionalFormatting sqref="AK48">
    <cfRule type="containsText" priority="251" dxfId="0" operator="containsText" stopIfTrue="1" text="MUY ALTO">
      <formula>NOT(ISERROR(SEARCH("MUY ALTO",AK48)))</formula>
    </cfRule>
  </conditionalFormatting>
  <conditionalFormatting sqref="Z46">
    <cfRule type="containsText" priority="250" dxfId="9" operator="containsText" stopIfTrue="1" text="RIESGO ACEPTABLE">
      <formula>NOT(ISERROR(SEARCH("RIESGO ACEPTABLE",Z46)))</formula>
    </cfRule>
  </conditionalFormatting>
  <conditionalFormatting sqref="Z46">
    <cfRule type="containsText" priority="249" dxfId="8" operator="containsText" stopIfTrue="1" text="RIESGO NO ACEPTABLE">
      <formula>NOT(ISERROR(SEARCH("RIESGO NO ACEPTABLE",Z46)))</formula>
    </cfRule>
  </conditionalFormatting>
  <conditionalFormatting sqref="AN46">
    <cfRule type="containsText" priority="244" dxfId="9" operator="containsText" stopIfTrue="1" text="RIESGO ACEPTABLE">
      <formula>NOT(ISERROR(SEARCH("RIESGO ACEPTABLE",AN46)))</formula>
    </cfRule>
  </conditionalFormatting>
  <conditionalFormatting sqref="AN46">
    <cfRule type="containsText" priority="243" dxfId="8" operator="containsText" stopIfTrue="1" text="RIESGO NO ACEPTABLE">
      <formula>NOT(ISERROR(SEARCH("RIESGO NO ACEPTABLE",AN46)))</formula>
    </cfRule>
  </conditionalFormatting>
  <conditionalFormatting sqref="AK46">
    <cfRule type="cellIs" priority="240" dxfId="3" operator="equal">
      <formula>"ALTO"</formula>
    </cfRule>
    <cfRule type="cellIs" priority="241" dxfId="2" operator="equal">
      <formula>"BAJO"</formula>
    </cfRule>
    <cfRule type="cellIs" priority="242" dxfId="1" operator="equal">
      <formula>"MEDIO"</formula>
    </cfRule>
  </conditionalFormatting>
  <conditionalFormatting sqref="AK46">
    <cfRule type="containsText" priority="239" dxfId="0" operator="containsText" stopIfTrue="1" text="MUY ALTO">
      <formula>NOT(ISERROR(SEARCH("MUY ALTO",AK46)))</formula>
    </cfRule>
  </conditionalFormatting>
  <conditionalFormatting sqref="V42">
    <cfRule type="containsText" priority="238" dxfId="9" operator="containsText" stopIfTrue="1" text="RIESGO ACEPTABLE">
      <formula>NOT(ISERROR(SEARCH("RIESGO ACEPTABLE",V42)))</formula>
    </cfRule>
  </conditionalFormatting>
  <conditionalFormatting sqref="V42">
    <cfRule type="containsText" priority="237" dxfId="8" operator="containsText" stopIfTrue="1" text="RIESGO NO ACEPTABLE">
      <formula>NOT(ISERROR(SEARCH("RIESGO NO ACEPTABLE",V42)))</formula>
    </cfRule>
  </conditionalFormatting>
  <conditionalFormatting sqref="Z42">
    <cfRule type="containsText" priority="236" dxfId="9" operator="containsText" stopIfTrue="1" text="RIESGO ACEPTABLE">
      <formula>NOT(ISERROR(SEARCH("RIESGO ACEPTABLE",Z42)))</formula>
    </cfRule>
  </conditionalFormatting>
  <conditionalFormatting sqref="Z42">
    <cfRule type="containsText" priority="235" dxfId="8" operator="containsText" stopIfTrue="1" text="RIESGO NO ACEPTABLE">
      <formula>NOT(ISERROR(SEARCH("RIESGO NO ACEPTABLE",Z42)))</formula>
    </cfRule>
  </conditionalFormatting>
  <conditionalFormatting sqref="AN42">
    <cfRule type="containsText" priority="234" dxfId="9" operator="containsText" stopIfTrue="1" text="RIESGO ACEPTABLE">
      <formula>NOT(ISERROR(SEARCH("RIESGO ACEPTABLE",AN42)))</formula>
    </cfRule>
  </conditionalFormatting>
  <conditionalFormatting sqref="AN42">
    <cfRule type="containsText" priority="233" dxfId="8" operator="containsText" stopIfTrue="1" text="RIESGO NO ACEPTABLE">
      <formula>NOT(ISERROR(SEARCH("RIESGO NO ACEPTABLE",AN42)))</formula>
    </cfRule>
  </conditionalFormatting>
  <conditionalFormatting sqref="W42">
    <cfRule type="cellIs" priority="230" dxfId="3" operator="equal">
      <formula>"ALTO"</formula>
    </cfRule>
    <cfRule type="cellIs" priority="231" dxfId="2" operator="equal">
      <formula>"BAJO"</formula>
    </cfRule>
    <cfRule type="cellIs" priority="232" dxfId="1" operator="equal">
      <formula>"MEDIO"</formula>
    </cfRule>
  </conditionalFormatting>
  <conditionalFormatting sqref="W42">
    <cfRule type="containsText" priority="229" dxfId="0" operator="containsText" stopIfTrue="1" text="MUY ALTO">
      <formula>NOT(ISERROR(SEARCH("MUY ALTO",W42)))</formula>
    </cfRule>
  </conditionalFormatting>
  <conditionalFormatting sqref="AK42">
    <cfRule type="cellIs" priority="226" dxfId="3" operator="equal">
      <formula>"ALTO"</formula>
    </cfRule>
    <cfRule type="cellIs" priority="227" dxfId="2" operator="equal">
      <formula>"BAJO"</formula>
    </cfRule>
    <cfRule type="cellIs" priority="228" dxfId="1" operator="equal">
      <formula>"MEDIO"</formula>
    </cfRule>
  </conditionalFormatting>
  <conditionalFormatting sqref="AK42">
    <cfRule type="containsText" priority="225" dxfId="0" operator="containsText" stopIfTrue="1" text="MUY ALTO">
      <formula>NOT(ISERROR(SEARCH("MUY ALTO",AK42)))</formula>
    </cfRule>
  </conditionalFormatting>
  <conditionalFormatting sqref="V21">
    <cfRule type="containsText" priority="100" dxfId="9" operator="containsText" stopIfTrue="1" text="RIESGO ACEPTABLE">
      <formula>NOT(ISERROR(SEARCH("RIESGO ACEPTABLE",V21)))</formula>
    </cfRule>
  </conditionalFormatting>
  <conditionalFormatting sqref="V21">
    <cfRule type="containsText" priority="99" dxfId="8" operator="containsText" stopIfTrue="1" text="RIESGO NO ACEPTABLE">
      <formula>NOT(ISERROR(SEARCH("RIESGO NO ACEPTABLE",V21)))</formula>
    </cfRule>
  </conditionalFormatting>
  <conditionalFormatting sqref="AQ21">
    <cfRule type="cellIs" priority="97" dxfId="11" operator="equal" stopIfTrue="1">
      <formula>"No Aceptable"</formula>
    </cfRule>
    <cfRule type="cellIs" priority="98" dxfId="10" operator="equal" stopIfTrue="1">
      <formula>"Aceptable"</formula>
    </cfRule>
  </conditionalFormatting>
  <conditionalFormatting sqref="AE21">
    <cfRule type="cellIs" priority="95" dxfId="11" operator="equal" stopIfTrue="1">
      <formula>"No Aceptable"</formula>
    </cfRule>
    <cfRule type="cellIs" priority="96" dxfId="10" operator="equal" stopIfTrue="1">
      <formula>"Aceptable"</formula>
    </cfRule>
  </conditionalFormatting>
  <conditionalFormatting sqref="AN21">
    <cfRule type="containsText" priority="94" dxfId="9" operator="containsText" stopIfTrue="1" text="RIESGO ACEPTABLE">
      <formula>NOT(ISERROR(SEARCH("RIESGO ACEPTABLE",AN21)))</formula>
    </cfRule>
  </conditionalFormatting>
  <conditionalFormatting sqref="AN21">
    <cfRule type="containsText" priority="93" dxfId="8" operator="containsText" stopIfTrue="1" text="RIESGO NO ACEPTABLE">
      <formula>NOT(ISERROR(SEARCH("RIESGO NO ACEPTABLE",AN21)))</formula>
    </cfRule>
  </conditionalFormatting>
  <conditionalFormatting sqref="AU21">
    <cfRule type="cellIs" priority="91" dxfId="11" operator="equal" stopIfTrue="1">
      <formula>"No Aceptable"</formula>
    </cfRule>
    <cfRule type="cellIs" priority="92" dxfId="10" operator="equal" stopIfTrue="1">
      <formula>"Aceptable"</formula>
    </cfRule>
  </conditionalFormatting>
  <conditionalFormatting sqref="Z21">
    <cfRule type="containsText" priority="90" dxfId="9" operator="containsText" stopIfTrue="1" text="RIESGO ACEPTABLE">
      <formula>NOT(ISERROR(SEARCH("RIESGO ACEPTABLE",Z21)))</formula>
    </cfRule>
  </conditionalFormatting>
  <conditionalFormatting sqref="Z21">
    <cfRule type="containsText" priority="89" dxfId="8" operator="containsText" stopIfTrue="1" text="RIESGO NO ACEPTABLE">
      <formula>NOT(ISERROR(SEARCH("RIESGO NO ACEPTABLE",Z21)))</formula>
    </cfRule>
  </conditionalFormatting>
  <conditionalFormatting sqref="W21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W21">
    <cfRule type="containsText" priority="85" dxfId="0" operator="containsText" stopIfTrue="1" text="MUY ALTO">
      <formula>NOT(ISERROR(SEARCH("MUY ALTO",W21)))</formula>
    </cfRule>
  </conditionalFormatting>
  <conditionalFormatting sqref="AK21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AK21">
    <cfRule type="containsText" priority="81" dxfId="0" operator="containsText" stopIfTrue="1" text="MUY ALTO">
      <formula>NOT(ISERROR(SEARCH("MUY ALTO",AK21)))</formula>
    </cfRule>
  </conditionalFormatting>
  <conditionalFormatting sqref="V23">
    <cfRule type="containsText" priority="80" dxfId="9" operator="containsText" stopIfTrue="1" text="RIESGO ACEPTABLE">
      <formula>NOT(ISERROR(SEARCH("RIESGO ACEPTABLE",V23)))</formula>
    </cfRule>
  </conditionalFormatting>
  <conditionalFormatting sqref="V23">
    <cfRule type="containsText" priority="79" dxfId="8" operator="containsText" stopIfTrue="1" text="RIESGO NO ACEPTABLE">
      <formula>NOT(ISERROR(SEARCH("RIESGO NO ACEPTABLE",V23)))</formula>
    </cfRule>
  </conditionalFormatting>
  <conditionalFormatting sqref="AQ23">
    <cfRule type="cellIs" priority="77" dxfId="11" operator="equal" stopIfTrue="1">
      <formula>"No Aceptable"</formula>
    </cfRule>
    <cfRule type="cellIs" priority="78" dxfId="10" operator="equal" stopIfTrue="1">
      <formula>"Aceptable"</formula>
    </cfRule>
  </conditionalFormatting>
  <conditionalFormatting sqref="AE23">
    <cfRule type="cellIs" priority="75" dxfId="11" operator="equal" stopIfTrue="1">
      <formula>"No Aceptable"</formula>
    </cfRule>
    <cfRule type="cellIs" priority="76" dxfId="10" operator="equal" stopIfTrue="1">
      <formula>"Aceptable"</formula>
    </cfRule>
  </conditionalFormatting>
  <conditionalFormatting sqref="AN23">
    <cfRule type="containsText" priority="74" dxfId="9" operator="containsText" stopIfTrue="1" text="RIESGO ACEPTABLE">
      <formula>NOT(ISERROR(SEARCH("RIESGO ACEPTABLE",AN23)))</formula>
    </cfRule>
  </conditionalFormatting>
  <conditionalFormatting sqref="AN23">
    <cfRule type="containsText" priority="73" dxfId="8" operator="containsText" stopIfTrue="1" text="RIESGO NO ACEPTABLE">
      <formula>NOT(ISERROR(SEARCH("RIESGO NO ACEPTABLE",AN23)))</formula>
    </cfRule>
  </conditionalFormatting>
  <conditionalFormatting sqref="AU23">
    <cfRule type="cellIs" priority="71" dxfId="11" operator="equal" stopIfTrue="1">
      <formula>"No Aceptable"</formula>
    </cfRule>
    <cfRule type="cellIs" priority="72" dxfId="10" operator="equal" stopIfTrue="1">
      <formula>"Aceptable"</formula>
    </cfRule>
  </conditionalFormatting>
  <conditionalFormatting sqref="Z23">
    <cfRule type="containsText" priority="70" dxfId="9" operator="containsText" stopIfTrue="1" text="RIESGO ACEPTABLE">
      <formula>NOT(ISERROR(SEARCH("RIESGO ACEPTABLE",Z23)))</formula>
    </cfRule>
  </conditionalFormatting>
  <conditionalFormatting sqref="Z23">
    <cfRule type="containsText" priority="69" dxfId="8" operator="containsText" stopIfTrue="1" text="RIESGO NO ACEPTABLE">
      <formula>NOT(ISERROR(SEARCH("RIESGO NO ACEPTABLE",Z23)))</formula>
    </cfRule>
  </conditionalFormatting>
  <conditionalFormatting sqref="W23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W23">
    <cfRule type="containsText" priority="65" dxfId="0" operator="containsText" stopIfTrue="1" text="MUY ALTO">
      <formula>NOT(ISERROR(SEARCH("MUY ALTO",W23)))</formula>
    </cfRule>
  </conditionalFormatting>
  <conditionalFormatting sqref="AK23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AK23">
    <cfRule type="containsText" priority="61" dxfId="0" operator="containsText" stopIfTrue="1" text="MUY ALTO">
      <formula>NOT(ISERROR(SEARCH("MUY ALTO",AK23)))</formula>
    </cfRule>
  </conditionalFormatting>
  <conditionalFormatting sqref="V22">
    <cfRule type="containsText" priority="40" dxfId="9" operator="containsText" stopIfTrue="1" text="RIESGO ACEPTABLE">
      <formula>NOT(ISERROR(SEARCH("RIESGO ACEPTABLE",V22)))</formula>
    </cfRule>
  </conditionalFormatting>
  <conditionalFormatting sqref="V22">
    <cfRule type="containsText" priority="39" dxfId="8" operator="containsText" stopIfTrue="1" text="RIESGO NO ACEPTABLE">
      <formula>NOT(ISERROR(SEARCH("RIESGO NO ACEPTABLE",V22)))</formula>
    </cfRule>
  </conditionalFormatting>
  <conditionalFormatting sqref="AQ22">
    <cfRule type="cellIs" priority="37" dxfId="11" operator="equal" stopIfTrue="1">
      <formula>"No Aceptable"</formula>
    </cfRule>
    <cfRule type="cellIs" priority="38" dxfId="10" operator="equal" stopIfTrue="1">
      <formula>"Aceptable"</formula>
    </cfRule>
  </conditionalFormatting>
  <conditionalFormatting sqref="AE22">
    <cfRule type="cellIs" priority="35" dxfId="11" operator="equal" stopIfTrue="1">
      <formula>"No Aceptable"</formula>
    </cfRule>
    <cfRule type="cellIs" priority="36" dxfId="10" operator="equal" stopIfTrue="1">
      <formula>"Aceptable"</formula>
    </cfRule>
  </conditionalFormatting>
  <conditionalFormatting sqref="AN22">
    <cfRule type="containsText" priority="34" dxfId="9" operator="containsText" stopIfTrue="1" text="RIESGO ACEPTABLE">
      <formula>NOT(ISERROR(SEARCH("RIESGO ACEPTABLE",AN22)))</formula>
    </cfRule>
  </conditionalFormatting>
  <conditionalFormatting sqref="AN22">
    <cfRule type="containsText" priority="33" dxfId="8" operator="containsText" stopIfTrue="1" text="RIESGO NO ACEPTABLE">
      <formula>NOT(ISERROR(SEARCH("RIESGO NO ACEPTABLE",AN22)))</formula>
    </cfRule>
  </conditionalFormatting>
  <conditionalFormatting sqref="AU22">
    <cfRule type="cellIs" priority="31" dxfId="11" operator="equal" stopIfTrue="1">
      <formula>"No Aceptable"</formula>
    </cfRule>
    <cfRule type="cellIs" priority="32" dxfId="10" operator="equal" stopIfTrue="1">
      <formula>"Aceptable"</formula>
    </cfRule>
  </conditionalFormatting>
  <conditionalFormatting sqref="Z22">
    <cfRule type="containsText" priority="30" dxfId="9" operator="containsText" stopIfTrue="1" text="RIESGO ACEPTABLE">
      <formula>NOT(ISERROR(SEARCH("RIESGO ACEPTABLE",Z22)))</formula>
    </cfRule>
  </conditionalFormatting>
  <conditionalFormatting sqref="Z22">
    <cfRule type="containsText" priority="29" dxfId="8" operator="containsText" stopIfTrue="1" text="RIESGO NO ACEPTABLE">
      <formula>NOT(ISERROR(SEARCH("RIESGO NO ACEPTABLE",Z22)))</formula>
    </cfRule>
  </conditionalFormatting>
  <conditionalFormatting sqref="W22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W22">
    <cfRule type="containsText" priority="25" dxfId="0" operator="containsText" stopIfTrue="1" text="MUY ALTO">
      <formula>NOT(ISERROR(SEARCH("MUY ALTO",W22)))</formula>
    </cfRule>
  </conditionalFormatting>
  <conditionalFormatting sqref="AK22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2">
    <cfRule type="containsText" priority="21" dxfId="0" operator="containsText" stopIfTrue="1" text="MUY ALTO">
      <formula>NOT(ISERROR(SEARCH("MUY ALTO",AK22)))</formula>
    </cfRule>
  </conditionalFormatting>
  <conditionalFormatting sqref="V20">
    <cfRule type="containsText" priority="20" dxfId="9" operator="containsText" stopIfTrue="1" text="RIESGO ACEPTABLE">
      <formula>NOT(ISERROR(SEARCH("RIESGO ACEPTABLE",V20)))</formula>
    </cfRule>
  </conditionalFormatting>
  <conditionalFormatting sqref="V20">
    <cfRule type="containsText" priority="19" dxfId="8" operator="containsText" stopIfTrue="1" text="RIESGO NO ACEPTABLE">
      <formula>NOT(ISERROR(SEARCH("RIESGO NO ACEPTABLE",V20)))</formula>
    </cfRule>
  </conditionalFormatting>
  <conditionalFormatting sqref="AQ20">
    <cfRule type="cellIs" priority="17" dxfId="11" operator="equal" stopIfTrue="1">
      <formula>"No Aceptable"</formula>
    </cfRule>
    <cfRule type="cellIs" priority="18" dxfId="10" operator="equal" stopIfTrue="1">
      <formula>"Aceptable"</formula>
    </cfRule>
  </conditionalFormatting>
  <conditionalFormatting sqref="AE20">
    <cfRule type="cellIs" priority="15" dxfId="11" operator="equal" stopIfTrue="1">
      <formula>"No Aceptable"</formula>
    </cfRule>
    <cfRule type="cellIs" priority="16" dxfId="10" operator="equal" stopIfTrue="1">
      <formula>"Aceptable"</formula>
    </cfRule>
  </conditionalFormatting>
  <conditionalFormatting sqref="AN20">
    <cfRule type="containsText" priority="14" dxfId="9" operator="containsText" stopIfTrue="1" text="RIESGO ACEPTABLE">
      <formula>NOT(ISERROR(SEARCH("RIESGO ACEPTABLE",AN20)))</formula>
    </cfRule>
  </conditionalFormatting>
  <conditionalFormatting sqref="AN20">
    <cfRule type="containsText" priority="13" dxfId="8" operator="containsText" stopIfTrue="1" text="RIESGO NO ACEPTABLE">
      <formula>NOT(ISERROR(SEARCH("RIESGO NO ACEPTABLE",AN20)))</formula>
    </cfRule>
  </conditionalFormatting>
  <conditionalFormatting sqref="AU20">
    <cfRule type="cellIs" priority="11" dxfId="11" operator="equal" stopIfTrue="1">
      <formula>"No Aceptable"</formula>
    </cfRule>
    <cfRule type="cellIs" priority="12" dxfId="10" operator="equal" stopIfTrue="1">
      <formula>"Aceptable"</formula>
    </cfRule>
  </conditionalFormatting>
  <conditionalFormatting sqref="Z20">
    <cfRule type="containsText" priority="10" dxfId="9" operator="containsText" stopIfTrue="1" text="RIESGO ACEPTABLE">
      <formula>NOT(ISERROR(SEARCH("RIESGO ACEPTABLE",Z20)))</formula>
    </cfRule>
  </conditionalFormatting>
  <conditionalFormatting sqref="Z20">
    <cfRule type="containsText" priority="9" dxfId="8" operator="containsText" stopIfTrue="1" text="RIESGO NO ACEPTABLE">
      <formula>NOT(ISERROR(SEARCH("RIESGO NO ACEPTABLE",Z20)))</formula>
    </cfRule>
  </conditionalFormatting>
  <conditionalFormatting sqref="W20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20">
    <cfRule type="containsText" priority="5" dxfId="0" operator="containsText" stopIfTrue="1" text="MUY ALTO">
      <formula>NOT(ISERROR(SEARCH("MUY ALTO",W20)))</formula>
    </cfRule>
  </conditionalFormatting>
  <conditionalFormatting sqref="AK20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20">
    <cfRule type="containsText" priority="1" dxfId="0" operator="containsText" stopIfTrue="1" text="MUY ALTO">
      <formula>NOT(ISERROR(SEARCH("MUY ALTO",AK20)))</formula>
    </cfRule>
  </conditionalFormatting>
  <dataValidations count="10">
    <dataValidation type="list" allowBlank="1" showInputMessage="1" showErrorMessage="1" sqref="U14:U16 AI14:AI16 T48 U18:U52 AI18:AI52">
      <formula1>"1, 2, 3, 4"</formula1>
    </dataValidation>
    <dataValidation type="list" allowBlank="1" showInputMessage="1" showErrorMessage="1" sqref="X14:X16 AL14:AL16 X18:X52 AL18:AL52">
      <formula1>"10, 25, 60, 100"</formula1>
    </dataValidation>
    <dataValidation type="list" allowBlank="1" showInputMessage="1" showErrorMessage="1" sqref="T14:T16 AH14:AH16 T49:T52 AH18:AH52 T18:T47">
      <formula1>"1, 2, 6, 10"</formula1>
    </dataValidation>
    <dataValidation type="list" allowBlank="1" showInputMessage="1" showErrorMessage="1" sqref="P27 P49:S52">
      <formula1>#REF!</formula1>
    </dataValidation>
    <dataValidation type="list" allowBlank="1" showInputMessage="1" showErrorMessage="1" sqref="F14:F16 F18:F52">
      <formula1>"Rutinaria, No Rutinaria"</formula1>
    </dataValidation>
    <dataValidation type="list" allowBlank="1" showInputMessage="1" showErrorMessage="1" sqref="BB14:BB16 BA48 BB18:BB52">
      <formula1>"Sí,En Proceso,No"</formula1>
    </dataValidation>
    <dataValidation type="list" allowBlank="1" showInputMessage="1" showErrorMessage="1" sqref="O14:O16 L14:L16 L49:L52 L18:L39 O18:O39">
      <formula1>$BN$4:$BN$15</formula1>
    </dataValidation>
    <dataValidation type="list" allowBlank="1" showInputMessage="1" showErrorMessage="1" sqref="M49:M52 M14:M16 M32:N32 M25:M31 M18:M23 M24:N24 M39 M38:N38 M33:M37">
      <formula1>$BO$4:$BO$75</formula1>
    </dataValidation>
    <dataValidation type="list" allowBlank="1" showInputMessage="1" showErrorMessage="1" sqref="O40:O48 L40:L48">
      <formula1>$BN$4:$BN$14</formula1>
    </dataValidation>
    <dataValidation type="list" allowBlank="1" showInputMessage="1" showErrorMessage="1" sqref="N48 M40:M48">
      <formula1>$BO$4:$BO$80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40">
      <selection activeCell="Z50" sqref="Z50:AK50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64" customWidth="1"/>
    <col min="17" max="17" width="5.7109375" style="64" bestFit="1" customWidth="1"/>
    <col min="18" max="18" width="7.421875" style="64" bestFit="1" customWidth="1"/>
    <col min="19" max="19" width="5.7109375" style="64" bestFit="1" customWidth="1"/>
    <col min="20" max="20" width="7.421875" style="64" bestFit="1" customWidth="1"/>
    <col min="21" max="22" width="5.421875" style="64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19"/>
      <c r="B1" s="119"/>
      <c r="C1" s="119"/>
      <c r="D1" s="120" t="s">
        <v>184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9" t="s">
        <v>164</v>
      </c>
      <c r="AO1" s="14" t="s">
        <v>187</v>
      </c>
      <c r="AP1" s="63"/>
    </row>
    <row r="2" spans="1:42" ht="25.5" customHeight="1">
      <c r="A2" s="119"/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9" t="s">
        <v>166</v>
      </c>
      <c r="AO2" s="15" t="s">
        <v>185</v>
      </c>
      <c r="AP2" s="63"/>
    </row>
    <row r="3" spans="1:42" ht="25.5" customHeight="1">
      <c r="A3" s="119"/>
      <c r="B3" s="119"/>
      <c r="C3" s="119"/>
      <c r="D3" s="188" t="s">
        <v>188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90"/>
      <c r="AN3" s="19" t="s">
        <v>167</v>
      </c>
      <c r="AO3" s="20" t="s">
        <v>186</v>
      </c>
      <c r="AP3" s="63"/>
    </row>
    <row r="4" spans="1:42" s="18" customFormat="1" ht="25.5" customHeight="1">
      <c r="A4" s="119"/>
      <c r="B4" s="119"/>
      <c r="C4" s="119"/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3"/>
      <c r="AN4" s="19" t="s">
        <v>168</v>
      </c>
      <c r="AO4" s="16">
        <v>45231</v>
      </c>
      <c r="AP4" s="17"/>
    </row>
    <row r="6" spans="2:41" ht="33" customHeight="1">
      <c r="B6" s="194" t="s">
        <v>98</v>
      </c>
      <c r="C6" s="194"/>
      <c r="D6" s="194"/>
      <c r="E6" s="194"/>
      <c r="F6" s="194"/>
      <c r="G6" s="194"/>
      <c r="H6" s="194"/>
      <c r="I6" s="194"/>
      <c r="J6" s="194"/>
      <c r="K6" s="194" t="s">
        <v>99</v>
      </c>
      <c r="L6" s="194"/>
      <c r="M6" s="194"/>
      <c r="N6" s="194"/>
      <c r="O6" s="194" t="s">
        <v>100</v>
      </c>
      <c r="P6" s="194"/>
      <c r="Q6" s="194"/>
      <c r="R6" s="194"/>
      <c r="S6" s="194" t="s">
        <v>101</v>
      </c>
      <c r="T6" s="194"/>
      <c r="U6" s="194"/>
      <c r="V6" s="194"/>
      <c r="W6" s="194"/>
      <c r="X6" s="194"/>
      <c r="Y6" s="194"/>
      <c r="Z6" s="194"/>
      <c r="AA6" s="194"/>
      <c r="AB6" s="194" t="s">
        <v>99</v>
      </c>
      <c r="AC6" s="194"/>
      <c r="AD6" s="194"/>
      <c r="AE6" s="194"/>
      <c r="AF6" s="194" t="s">
        <v>100</v>
      </c>
      <c r="AG6" s="194"/>
      <c r="AH6" s="194"/>
      <c r="AI6" s="194"/>
      <c r="AJ6" s="194" t="s">
        <v>102</v>
      </c>
      <c r="AK6" s="194"/>
      <c r="AL6" s="194"/>
      <c r="AM6" s="194"/>
      <c r="AN6" s="194"/>
      <c r="AO6" s="194"/>
    </row>
    <row r="7" spans="2:42" ht="21" customHeight="1">
      <c r="B7" s="196" t="s">
        <v>103</v>
      </c>
      <c r="C7" s="196"/>
      <c r="D7" s="196"/>
      <c r="E7" s="196"/>
      <c r="F7" s="196"/>
      <c r="G7" s="196"/>
      <c r="H7" s="196"/>
      <c r="I7" s="196"/>
      <c r="J7" s="196"/>
      <c r="K7" s="196" t="e">
        <f>COUNTIF('[2]MATRIZ'!Z14:Z64,"Riesgo Aceptable")</f>
        <v>#VALUE!</v>
      </c>
      <c r="L7" s="196"/>
      <c r="M7" s="196"/>
      <c r="N7" s="196"/>
      <c r="O7" s="195" t="e">
        <f>+K7/$K$11</f>
        <v>#VALUE!</v>
      </c>
      <c r="P7" s="195"/>
      <c r="Q7" s="195"/>
      <c r="R7" s="195"/>
      <c r="S7" s="196" t="s">
        <v>103</v>
      </c>
      <c r="T7" s="196"/>
      <c r="U7" s="196"/>
      <c r="V7" s="196"/>
      <c r="W7" s="196"/>
      <c r="X7" s="196"/>
      <c r="Y7" s="196"/>
      <c r="Z7" s="196"/>
      <c r="AA7" s="196"/>
      <c r="AB7" s="196" t="e">
        <f>COUNTIF('[2]MATRIZ'!AN14:AN64,"Riesgo Aceptable")</f>
        <v>#VALUE!</v>
      </c>
      <c r="AC7" s="196"/>
      <c r="AD7" s="196"/>
      <c r="AE7" s="196"/>
      <c r="AF7" s="195" t="e">
        <f>+AB7/$AB$11</f>
        <v>#VALUE!</v>
      </c>
      <c r="AG7" s="195"/>
      <c r="AH7" s="195"/>
      <c r="AI7" s="195"/>
      <c r="AJ7" s="195" t="e">
        <f>+AP7*-1</f>
        <v>#VALUE!</v>
      </c>
      <c r="AK7" s="195"/>
      <c r="AL7" s="195"/>
      <c r="AM7" s="195"/>
      <c r="AN7" s="195"/>
      <c r="AO7" s="195"/>
      <c r="AP7" s="2" t="e">
        <f>1-(AB7/K7)</f>
        <v>#VALUE!</v>
      </c>
    </row>
    <row r="8" spans="2:42" ht="21" customHeight="1">
      <c r="B8" s="196" t="s">
        <v>104</v>
      </c>
      <c r="C8" s="196"/>
      <c r="D8" s="196"/>
      <c r="E8" s="196"/>
      <c r="F8" s="196"/>
      <c r="G8" s="196"/>
      <c r="H8" s="196"/>
      <c r="I8" s="196"/>
      <c r="J8" s="196"/>
      <c r="K8" s="196" t="e">
        <f>COUNTIF('[2]MATRIZ'!$Z$14:$Z$64,"Riesgo Mejorable")</f>
        <v>#VALUE!</v>
      </c>
      <c r="L8" s="196"/>
      <c r="M8" s="196"/>
      <c r="N8" s="196"/>
      <c r="O8" s="195" t="e">
        <f>+K8/$K$11</f>
        <v>#VALUE!</v>
      </c>
      <c r="P8" s="195"/>
      <c r="Q8" s="195"/>
      <c r="R8" s="195"/>
      <c r="S8" s="196" t="s">
        <v>104</v>
      </c>
      <c r="T8" s="196"/>
      <c r="U8" s="196"/>
      <c r="V8" s="196"/>
      <c r="W8" s="196"/>
      <c r="X8" s="196"/>
      <c r="Y8" s="196"/>
      <c r="Z8" s="196"/>
      <c r="AA8" s="196"/>
      <c r="AB8" s="196" t="e">
        <f>COUNTIF('[2]MATRIZ'!$AN$14:$AN$64,"Riesgo Mejorable")</f>
        <v>#VALUE!</v>
      </c>
      <c r="AC8" s="196"/>
      <c r="AD8" s="196"/>
      <c r="AE8" s="196"/>
      <c r="AF8" s="195" t="e">
        <f>+AB8/$AB$11</f>
        <v>#VALUE!</v>
      </c>
      <c r="AG8" s="195"/>
      <c r="AH8" s="195"/>
      <c r="AI8" s="195"/>
      <c r="AJ8" s="195" t="e">
        <f>+AP8*-1</f>
        <v>#VALUE!</v>
      </c>
      <c r="AK8" s="195"/>
      <c r="AL8" s="195"/>
      <c r="AM8" s="195"/>
      <c r="AN8" s="195"/>
      <c r="AO8" s="195"/>
      <c r="AP8" s="2" t="e">
        <f>1-(AB8/K8)</f>
        <v>#VALUE!</v>
      </c>
    </row>
    <row r="9" spans="2:42" ht="21" customHeight="1">
      <c r="B9" s="196" t="s">
        <v>105</v>
      </c>
      <c r="C9" s="196"/>
      <c r="D9" s="196"/>
      <c r="E9" s="196"/>
      <c r="F9" s="196"/>
      <c r="G9" s="196"/>
      <c r="H9" s="196"/>
      <c r="I9" s="196"/>
      <c r="J9" s="196"/>
      <c r="K9" s="196" t="e">
        <f>COUNTIF('[2]MATRIZ'!$Z$14:$Z$64,"Riesgo No Aceptable o Aceptable con Control Especifico")</f>
        <v>#VALUE!</v>
      </c>
      <c r="L9" s="196"/>
      <c r="M9" s="196"/>
      <c r="N9" s="196"/>
      <c r="O9" s="195" t="e">
        <f>+K9/$K$11</f>
        <v>#VALUE!</v>
      </c>
      <c r="P9" s="195"/>
      <c r="Q9" s="195"/>
      <c r="R9" s="195"/>
      <c r="S9" s="196" t="s">
        <v>105</v>
      </c>
      <c r="T9" s="196"/>
      <c r="U9" s="196"/>
      <c r="V9" s="196"/>
      <c r="W9" s="196"/>
      <c r="X9" s="196"/>
      <c r="Y9" s="196"/>
      <c r="Z9" s="196"/>
      <c r="AA9" s="196"/>
      <c r="AB9" s="196" t="e">
        <f>COUNTIF('[2]MATRIZ'!$AN$14:$AN$64,"Riesgo No Aceptable o Aceptable con Control especifico")</f>
        <v>#VALUE!</v>
      </c>
      <c r="AC9" s="196"/>
      <c r="AD9" s="196"/>
      <c r="AE9" s="196"/>
      <c r="AF9" s="195" t="e">
        <f>+AB9/$AB$11</f>
        <v>#VALUE!</v>
      </c>
      <c r="AG9" s="195"/>
      <c r="AH9" s="195"/>
      <c r="AI9" s="195"/>
      <c r="AJ9" s="195" t="e">
        <f>+AP9*-1</f>
        <v>#VALUE!</v>
      </c>
      <c r="AK9" s="195"/>
      <c r="AL9" s="195"/>
      <c r="AM9" s="195"/>
      <c r="AN9" s="195"/>
      <c r="AO9" s="195"/>
      <c r="AP9" s="2" t="e">
        <f>1-(AB9/K9)</f>
        <v>#VALUE!</v>
      </c>
    </row>
    <row r="10" spans="2:42" ht="21" customHeight="1">
      <c r="B10" s="196" t="s">
        <v>106</v>
      </c>
      <c r="C10" s="196"/>
      <c r="D10" s="196"/>
      <c r="E10" s="196"/>
      <c r="F10" s="196"/>
      <c r="G10" s="196"/>
      <c r="H10" s="196"/>
      <c r="I10" s="196"/>
      <c r="J10" s="196"/>
      <c r="K10" s="196" t="e">
        <f>COUNTIF('[2]MATRIZ'!$Z$14:$Z$64,"Riesgo No Aceptable")</f>
        <v>#VALUE!</v>
      </c>
      <c r="L10" s="196"/>
      <c r="M10" s="196"/>
      <c r="N10" s="196"/>
      <c r="O10" s="195" t="e">
        <f>+K10/$K$11</f>
        <v>#VALUE!</v>
      </c>
      <c r="P10" s="195"/>
      <c r="Q10" s="195"/>
      <c r="R10" s="195"/>
      <c r="S10" s="196" t="s">
        <v>106</v>
      </c>
      <c r="T10" s="196"/>
      <c r="U10" s="196"/>
      <c r="V10" s="196"/>
      <c r="W10" s="196"/>
      <c r="X10" s="196"/>
      <c r="Y10" s="196"/>
      <c r="Z10" s="196"/>
      <c r="AA10" s="196"/>
      <c r="AB10" s="196" t="e">
        <f>COUNTIF('[2]MATRIZ'!$AN$14:$AN$64,"Riesgo No Aceptable")</f>
        <v>#VALUE!</v>
      </c>
      <c r="AC10" s="196"/>
      <c r="AD10" s="196"/>
      <c r="AE10" s="196"/>
      <c r="AF10" s="195" t="e">
        <f>+AB10/$AB$11</f>
        <v>#VALUE!</v>
      </c>
      <c r="AG10" s="195"/>
      <c r="AH10" s="195"/>
      <c r="AI10" s="195"/>
      <c r="AJ10" s="195" t="e">
        <f>+AP10*-1</f>
        <v>#VALUE!</v>
      </c>
      <c r="AK10" s="195"/>
      <c r="AL10" s="195"/>
      <c r="AM10" s="195"/>
      <c r="AN10" s="195"/>
      <c r="AO10" s="195"/>
      <c r="AP10" s="2" t="e">
        <f>1-(AB10/K10)</f>
        <v>#VALUE!</v>
      </c>
    </row>
    <row r="11" spans="2:42" ht="21" customHeight="1">
      <c r="B11" s="197" t="s">
        <v>107</v>
      </c>
      <c r="C11" s="197"/>
      <c r="D11" s="197"/>
      <c r="E11" s="197"/>
      <c r="F11" s="197"/>
      <c r="G11" s="197"/>
      <c r="H11" s="197"/>
      <c r="I11" s="197"/>
      <c r="J11" s="197"/>
      <c r="K11" s="198" t="e">
        <f>SUM(K7:K10)</f>
        <v>#VALUE!</v>
      </c>
      <c r="L11" s="198"/>
      <c r="M11" s="198"/>
      <c r="N11" s="198"/>
      <c r="O11" s="199" t="e">
        <f>SUM(O7:R10)</f>
        <v>#VALUE!</v>
      </c>
      <c r="P11" s="199"/>
      <c r="Q11" s="199"/>
      <c r="R11" s="199"/>
      <c r="S11" s="197" t="s">
        <v>107</v>
      </c>
      <c r="T11" s="197"/>
      <c r="U11" s="197"/>
      <c r="V11" s="197"/>
      <c r="W11" s="197"/>
      <c r="X11" s="197"/>
      <c r="Y11" s="197"/>
      <c r="Z11" s="197"/>
      <c r="AA11" s="197"/>
      <c r="AB11" s="198" t="e">
        <f>SUM(AB7:AB10)</f>
        <v>#VALUE!</v>
      </c>
      <c r="AC11" s="198"/>
      <c r="AD11" s="198"/>
      <c r="AE11" s="198"/>
      <c r="AF11" s="199" t="e">
        <f>SUM(AF7:AI10)</f>
        <v>#VALUE!</v>
      </c>
      <c r="AG11" s="199"/>
      <c r="AH11" s="199"/>
      <c r="AI11" s="199"/>
      <c r="AJ11" s="198"/>
      <c r="AK11" s="198"/>
      <c r="AL11" s="198"/>
      <c r="AM11" s="198"/>
      <c r="AN11" s="198"/>
      <c r="AO11" s="198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00" t="s">
        <v>86</v>
      </c>
      <c r="C39" s="201"/>
      <c r="D39" s="201"/>
      <c r="E39" s="202" t="s">
        <v>87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65" t="s">
        <v>108</v>
      </c>
      <c r="R39" s="65" t="s">
        <v>100</v>
      </c>
      <c r="S39" s="65" t="s">
        <v>109</v>
      </c>
      <c r="T39" s="65" t="s">
        <v>100</v>
      </c>
      <c r="U39" s="3"/>
      <c r="V39" s="3"/>
      <c r="W39" s="202" t="s">
        <v>86</v>
      </c>
      <c r="X39" s="202"/>
      <c r="Y39" s="202"/>
      <c r="Z39" s="202" t="s">
        <v>87</v>
      </c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65" t="s">
        <v>108</v>
      </c>
      <c r="AM39" s="65" t="s">
        <v>100</v>
      </c>
      <c r="AN39" s="65" t="s">
        <v>109</v>
      </c>
      <c r="AO39" s="65" t="s">
        <v>100</v>
      </c>
    </row>
    <row r="40" spans="2:41" ht="28.5" customHeight="1">
      <c r="B40" s="203" t="s">
        <v>30</v>
      </c>
      <c r="C40" s="204"/>
      <c r="D40" s="204"/>
      <c r="E40" s="209" t="s">
        <v>31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66" t="e">
        <f>COUNTIF('[2]MATRIZ'!$M$14:$M$64,E40)</f>
        <v>#VALUE!</v>
      </c>
      <c r="R40" s="67" t="e">
        <f aca="true" t="shared" si="0" ref="R40:R80">Q40/$AL$82</f>
        <v>#VALUE!</v>
      </c>
      <c r="S40" s="210" t="e">
        <f>SUM(Q40:Q43)</f>
        <v>#VALUE!</v>
      </c>
      <c r="T40" s="213" t="e">
        <f>S40/$AN$82</f>
        <v>#VALUE!</v>
      </c>
      <c r="U40" s="3"/>
      <c r="V40" s="3"/>
      <c r="W40" s="216" t="s">
        <v>49</v>
      </c>
      <c r="X40" s="216"/>
      <c r="Y40" s="216"/>
      <c r="Z40" s="209" t="s">
        <v>149</v>
      </c>
      <c r="AA40" s="209" t="s">
        <v>122</v>
      </c>
      <c r="AB40" s="209" t="s">
        <v>122</v>
      </c>
      <c r="AC40" s="209" t="s">
        <v>122</v>
      </c>
      <c r="AD40" s="209" t="s">
        <v>122</v>
      </c>
      <c r="AE40" s="209" t="s">
        <v>122</v>
      </c>
      <c r="AF40" s="209" t="s">
        <v>122</v>
      </c>
      <c r="AG40" s="209" t="s">
        <v>122</v>
      </c>
      <c r="AH40" s="209" t="s">
        <v>122</v>
      </c>
      <c r="AI40" s="209" t="s">
        <v>122</v>
      </c>
      <c r="AJ40" s="209" t="s">
        <v>122</v>
      </c>
      <c r="AK40" s="209" t="s">
        <v>122</v>
      </c>
      <c r="AL40" s="66" t="e">
        <f>COUNTIF('[2]MATRIZ'!$M$14:$M$64,Z40)</f>
        <v>#VALUE!</v>
      </c>
      <c r="AM40" s="68" t="e">
        <f aca="true" t="shared" si="1" ref="AM40:AM81">AL40/$AL$82</f>
        <v>#VALUE!</v>
      </c>
      <c r="AN40" s="217" t="e">
        <f>SUM(AL40:AL43)</f>
        <v>#VALUE!</v>
      </c>
      <c r="AO40" s="218" t="e">
        <f>AN40/$AL$82</f>
        <v>#VALUE!</v>
      </c>
    </row>
    <row r="41" spans="2:41" ht="28.5" customHeight="1">
      <c r="B41" s="205"/>
      <c r="C41" s="206"/>
      <c r="D41" s="206"/>
      <c r="E41" s="209" t="s">
        <v>32</v>
      </c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66" t="e">
        <f>COUNTIF('[2]MATRIZ'!$M$14:$M$64,E41)</f>
        <v>#VALUE!</v>
      </c>
      <c r="R41" s="67" t="e">
        <f t="shared" si="0"/>
        <v>#VALUE!</v>
      </c>
      <c r="S41" s="211"/>
      <c r="T41" s="214"/>
      <c r="U41" s="3"/>
      <c r="V41" s="3"/>
      <c r="W41" s="216"/>
      <c r="X41" s="216"/>
      <c r="Y41" s="216"/>
      <c r="Z41" s="209" t="s">
        <v>150</v>
      </c>
      <c r="AA41" s="209" t="s">
        <v>123</v>
      </c>
      <c r="AB41" s="209" t="s">
        <v>123</v>
      </c>
      <c r="AC41" s="209" t="s">
        <v>123</v>
      </c>
      <c r="AD41" s="209" t="s">
        <v>123</v>
      </c>
      <c r="AE41" s="209" t="s">
        <v>123</v>
      </c>
      <c r="AF41" s="209" t="s">
        <v>123</v>
      </c>
      <c r="AG41" s="209" t="s">
        <v>123</v>
      </c>
      <c r="AH41" s="209" t="s">
        <v>123</v>
      </c>
      <c r="AI41" s="209" t="s">
        <v>123</v>
      </c>
      <c r="AJ41" s="209" t="s">
        <v>123</v>
      </c>
      <c r="AK41" s="209" t="s">
        <v>123</v>
      </c>
      <c r="AL41" s="66" t="e">
        <f>COUNTIF('[2]MATRIZ'!$M$14:$M$64,Z41)</f>
        <v>#VALUE!</v>
      </c>
      <c r="AM41" s="68" t="e">
        <f t="shared" si="1"/>
        <v>#VALUE!</v>
      </c>
      <c r="AN41" s="217"/>
      <c r="AO41" s="218"/>
    </row>
    <row r="42" spans="2:41" ht="28.5" customHeight="1">
      <c r="B42" s="205"/>
      <c r="C42" s="206"/>
      <c r="D42" s="206"/>
      <c r="E42" s="209" t="s">
        <v>33</v>
      </c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66" t="e">
        <f>COUNTIF('[2]MATRIZ'!$M$14:$M$64,E42)</f>
        <v>#VALUE!</v>
      </c>
      <c r="R42" s="67" t="e">
        <f t="shared" si="0"/>
        <v>#VALUE!</v>
      </c>
      <c r="S42" s="211"/>
      <c r="T42" s="214"/>
      <c r="U42" s="3"/>
      <c r="V42" s="3"/>
      <c r="W42" s="216"/>
      <c r="X42" s="216"/>
      <c r="Y42" s="216"/>
      <c r="Z42" s="209" t="s">
        <v>124</v>
      </c>
      <c r="AA42" s="209" t="s">
        <v>124</v>
      </c>
      <c r="AB42" s="209" t="s">
        <v>124</v>
      </c>
      <c r="AC42" s="209" t="s">
        <v>124</v>
      </c>
      <c r="AD42" s="209" t="s">
        <v>124</v>
      </c>
      <c r="AE42" s="209" t="s">
        <v>124</v>
      </c>
      <c r="AF42" s="209" t="s">
        <v>124</v>
      </c>
      <c r="AG42" s="209" t="s">
        <v>124</v>
      </c>
      <c r="AH42" s="209" t="s">
        <v>124</v>
      </c>
      <c r="AI42" s="209" t="s">
        <v>124</v>
      </c>
      <c r="AJ42" s="209" t="s">
        <v>124</v>
      </c>
      <c r="AK42" s="209" t="s">
        <v>124</v>
      </c>
      <c r="AL42" s="66" t="e">
        <f>COUNTIF('[2]MATRIZ'!$M$14:$M$64,Z42)</f>
        <v>#VALUE!</v>
      </c>
      <c r="AM42" s="68" t="e">
        <f t="shared" si="1"/>
        <v>#VALUE!</v>
      </c>
      <c r="AN42" s="217"/>
      <c r="AO42" s="218"/>
    </row>
    <row r="43" spans="2:41" ht="12.75">
      <c r="B43" s="207"/>
      <c r="C43" s="208"/>
      <c r="D43" s="208"/>
      <c r="E43" s="209" t="s">
        <v>34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66" t="e">
        <f>COUNTIF('[2]MATRIZ'!$M$14:$M$64,E43)</f>
        <v>#VALUE!</v>
      </c>
      <c r="R43" s="67" t="e">
        <f t="shared" si="0"/>
        <v>#VALUE!</v>
      </c>
      <c r="S43" s="212"/>
      <c r="T43" s="215"/>
      <c r="U43" s="3"/>
      <c r="V43" s="3"/>
      <c r="W43" s="216"/>
      <c r="X43" s="216"/>
      <c r="Y43" s="216"/>
      <c r="Z43" s="209" t="s">
        <v>125</v>
      </c>
      <c r="AA43" s="209" t="s">
        <v>125</v>
      </c>
      <c r="AB43" s="209" t="s">
        <v>125</v>
      </c>
      <c r="AC43" s="209" t="s">
        <v>125</v>
      </c>
      <c r="AD43" s="209" t="s">
        <v>125</v>
      </c>
      <c r="AE43" s="209" t="s">
        <v>125</v>
      </c>
      <c r="AF43" s="209" t="s">
        <v>125</v>
      </c>
      <c r="AG43" s="209" t="s">
        <v>125</v>
      </c>
      <c r="AH43" s="209" t="s">
        <v>125</v>
      </c>
      <c r="AI43" s="209" t="s">
        <v>125</v>
      </c>
      <c r="AJ43" s="209" t="s">
        <v>125</v>
      </c>
      <c r="AK43" s="209" t="s">
        <v>125</v>
      </c>
      <c r="AL43" s="66" t="e">
        <f>COUNTIF('[2]MATRIZ'!$M$14:$M$64,Z43)</f>
        <v>#VALUE!</v>
      </c>
      <c r="AM43" s="68" t="e">
        <f t="shared" si="1"/>
        <v>#VALUE!</v>
      </c>
      <c r="AN43" s="217"/>
      <c r="AO43" s="218"/>
    </row>
    <row r="44" spans="2:41" ht="12.75">
      <c r="B44" s="203" t="s">
        <v>35</v>
      </c>
      <c r="C44" s="204"/>
      <c r="D44" s="204"/>
      <c r="E44" s="209" t="s">
        <v>36</v>
      </c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66" t="e">
        <f>COUNTIF('[2]MATRIZ'!$M$14:$M$64,E44)</f>
        <v>#VALUE!</v>
      </c>
      <c r="R44" s="67" t="e">
        <f t="shared" si="0"/>
        <v>#VALUE!</v>
      </c>
      <c r="S44" s="210" t="e">
        <f>SUM(Q44:Q48)</f>
        <v>#VALUE!</v>
      </c>
      <c r="T44" s="213" t="e">
        <f>S44/$AL$82</f>
        <v>#VALUE!</v>
      </c>
      <c r="U44" s="3"/>
      <c r="V44" s="3"/>
      <c r="W44" s="216" t="s">
        <v>148</v>
      </c>
      <c r="X44" s="216"/>
      <c r="Y44" s="216"/>
      <c r="Z44" s="209" t="s">
        <v>50</v>
      </c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66" t="e">
        <f>COUNTIF('[2]MATRIZ'!$M$14:$M$64,Z44)</f>
        <v>#VALUE!</v>
      </c>
      <c r="AM44" s="69" t="e">
        <f t="shared" si="1"/>
        <v>#VALUE!</v>
      </c>
      <c r="AN44" s="219" t="e">
        <f>SUM(AL44:AL50)</f>
        <v>#VALUE!</v>
      </c>
      <c r="AO44" s="222" t="e">
        <f>AN44/$AL$82</f>
        <v>#VALUE!</v>
      </c>
    </row>
    <row r="45" spans="2:41" ht="12.75">
      <c r="B45" s="205"/>
      <c r="C45" s="206"/>
      <c r="D45" s="206"/>
      <c r="E45" s="209" t="s">
        <v>37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66" t="e">
        <f>COUNTIF('[2]MATRIZ'!$M$14:$M$64,E45)</f>
        <v>#VALUE!</v>
      </c>
      <c r="R45" s="67" t="e">
        <f t="shared" si="0"/>
        <v>#VALUE!</v>
      </c>
      <c r="S45" s="211"/>
      <c r="T45" s="214"/>
      <c r="U45" s="3"/>
      <c r="V45" s="3"/>
      <c r="W45" s="216"/>
      <c r="X45" s="216"/>
      <c r="Y45" s="216"/>
      <c r="Z45" s="209" t="s">
        <v>51</v>
      </c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66" t="e">
        <f>COUNTIF('[2]MATRIZ'!$M$14:$M$64,Z45)</f>
        <v>#VALUE!</v>
      </c>
      <c r="AM45" s="69" t="e">
        <f t="shared" si="1"/>
        <v>#VALUE!</v>
      </c>
      <c r="AN45" s="220"/>
      <c r="AO45" s="223"/>
    </row>
    <row r="46" spans="2:41" ht="12.75">
      <c r="B46" s="205"/>
      <c r="C46" s="206"/>
      <c r="D46" s="206"/>
      <c r="E46" s="209" t="s">
        <v>38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66" t="e">
        <f>COUNTIF('[2]MATRIZ'!$M$14:$M$64,E46)</f>
        <v>#VALUE!</v>
      </c>
      <c r="R46" s="67" t="e">
        <f t="shared" si="0"/>
        <v>#VALUE!</v>
      </c>
      <c r="S46" s="211"/>
      <c r="T46" s="214"/>
      <c r="U46" s="3"/>
      <c r="V46" s="3"/>
      <c r="W46" s="216"/>
      <c r="X46" s="216"/>
      <c r="Y46" s="216"/>
      <c r="Z46" s="209" t="s">
        <v>52</v>
      </c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66" t="e">
        <f>COUNTIF('[2]MATRIZ'!$M$14:$M$64,Z46)</f>
        <v>#VALUE!</v>
      </c>
      <c r="AM46" s="69" t="e">
        <f t="shared" si="1"/>
        <v>#VALUE!</v>
      </c>
      <c r="AN46" s="220"/>
      <c r="AO46" s="223"/>
    </row>
    <row r="47" spans="2:41" ht="12.75">
      <c r="B47" s="205"/>
      <c r="C47" s="206"/>
      <c r="D47" s="206"/>
      <c r="E47" s="209" t="s">
        <v>39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66" t="e">
        <f>COUNTIF('[2]MATRIZ'!$M$14:$M$64,E47)</f>
        <v>#VALUE!</v>
      </c>
      <c r="R47" s="67" t="e">
        <f t="shared" si="0"/>
        <v>#VALUE!</v>
      </c>
      <c r="S47" s="211"/>
      <c r="T47" s="214"/>
      <c r="U47" s="3"/>
      <c r="V47" s="3"/>
      <c r="W47" s="216"/>
      <c r="X47" s="216"/>
      <c r="Y47" s="216"/>
      <c r="Z47" s="209" t="s">
        <v>53</v>
      </c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66" t="e">
        <f>COUNTIF('[2]MATRIZ'!$M$14:$M$64,Z47)</f>
        <v>#VALUE!</v>
      </c>
      <c r="AM47" s="69" t="e">
        <f t="shared" si="1"/>
        <v>#VALUE!</v>
      </c>
      <c r="AN47" s="220"/>
      <c r="AO47" s="223"/>
    </row>
    <row r="48" spans="2:41" ht="12.75">
      <c r="B48" s="207"/>
      <c r="C48" s="208"/>
      <c r="D48" s="208"/>
      <c r="E48" s="209" t="s">
        <v>40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66" t="e">
        <f>COUNTIF('[2]MATRIZ'!$M$14:$M$64,E48)</f>
        <v>#VALUE!</v>
      </c>
      <c r="R48" s="67" t="e">
        <f t="shared" si="0"/>
        <v>#VALUE!</v>
      </c>
      <c r="S48" s="212"/>
      <c r="T48" s="215"/>
      <c r="U48" s="3"/>
      <c r="V48" s="3"/>
      <c r="W48" s="216"/>
      <c r="X48" s="216"/>
      <c r="Y48" s="216"/>
      <c r="Z48" s="209" t="s">
        <v>54</v>
      </c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66" t="e">
        <f>COUNTIF('[2]MATRIZ'!$M$14:$M$64,Z48)</f>
        <v>#VALUE!</v>
      </c>
      <c r="AM48" s="69" t="e">
        <f t="shared" si="1"/>
        <v>#VALUE!</v>
      </c>
      <c r="AN48" s="220"/>
      <c r="AO48" s="223"/>
    </row>
    <row r="49" spans="2:41" ht="12.75">
      <c r="B49" s="216" t="s">
        <v>41</v>
      </c>
      <c r="C49" s="216"/>
      <c r="D49" s="216"/>
      <c r="E49" s="209" t="s">
        <v>42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66" t="e">
        <f>COUNTIF('[2]MATRIZ'!$M$14:$M$64,E49)</f>
        <v>#VALUE!</v>
      </c>
      <c r="R49" s="68" t="e">
        <f t="shared" si="0"/>
        <v>#VALUE!</v>
      </c>
      <c r="S49" s="217" t="e">
        <f>SUM(Q49:Q67)</f>
        <v>#VALUE!</v>
      </c>
      <c r="T49" s="218" t="e">
        <f>S49/$AL$82</f>
        <v>#VALUE!</v>
      </c>
      <c r="U49" s="3"/>
      <c r="V49" s="3"/>
      <c r="W49" s="216"/>
      <c r="X49" s="216"/>
      <c r="Y49" s="216"/>
      <c r="Z49" s="209" t="s">
        <v>55</v>
      </c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66" t="e">
        <f>COUNTIF('[2]MATRIZ'!$M$14:$M$64,Z49)</f>
        <v>#VALUE!</v>
      </c>
      <c r="AM49" s="69" t="e">
        <f t="shared" si="1"/>
        <v>#VALUE!</v>
      </c>
      <c r="AN49" s="220"/>
      <c r="AO49" s="223"/>
    </row>
    <row r="50" spans="2:41" ht="12.75">
      <c r="B50" s="216"/>
      <c r="C50" s="216"/>
      <c r="D50" s="216"/>
      <c r="E50" s="209" t="s">
        <v>43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66" t="e">
        <f>COUNTIF('[2]MATRIZ'!$M$14:$M$64,E50)</f>
        <v>#VALUE!</v>
      </c>
      <c r="R50" s="68" t="e">
        <f t="shared" si="0"/>
        <v>#VALUE!</v>
      </c>
      <c r="S50" s="217"/>
      <c r="T50" s="218"/>
      <c r="U50" s="3"/>
      <c r="V50" s="3"/>
      <c r="W50" s="216"/>
      <c r="X50" s="216"/>
      <c r="Y50" s="216"/>
      <c r="Z50" s="209" t="s">
        <v>82</v>
      </c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66" t="e">
        <f>COUNTIF('[2]MATRIZ'!$M$14:$M$64,Z50)</f>
        <v>#VALUE!</v>
      </c>
      <c r="AM50" s="69" t="e">
        <f t="shared" si="1"/>
        <v>#VALUE!</v>
      </c>
      <c r="AN50" s="221"/>
      <c r="AO50" s="224"/>
    </row>
    <row r="51" spans="2:41" ht="12.75">
      <c r="B51" s="216"/>
      <c r="C51" s="216"/>
      <c r="D51" s="216"/>
      <c r="E51" s="209" t="s">
        <v>44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66" t="e">
        <f>COUNTIF('[2]MATRIZ'!$M$14:$M$64,E51)</f>
        <v>#VALUE!</v>
      </c>
      <c r="R51" s="68" t="e">
        <f t="shared" si="0"/>
        <v>#VALUE!</v>
      </c>
      <c r="S51" s="217"/>
      <c r="T51" s="218"/>
      <c r="U51" s="3"/>
      <c r="V51" s="3"/>
      <c r="W51" s="216" t="s">
        <v>56</v>
      </c>
      <c r="X51" s="216"/>
      <c r="Y51" s="216"/>
      <c r="Z51" s="209" t="s">
        <v>57</v>
      </c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66" t="e">
        <f>COUNTIF('[2]MATRIZ'!$M$14:$M$64,Z51)</f>
        <v>#VALUE!</v>
      </c>
      <c r="AM51" s="69" t="e">
        <f t="shared" si="1"/>
        <v>#VALUE!</v>
      </c>
      <c r="AN51" s="219" t="e">
        <f>SUM(AL51:AL53)</f>
        <v>#VALUE!</v>
      </c>
      <c r="AO51" s="222" t="e">
        <f>AN51/$AL$82</f>
        <v>#VALUE!</v>
      </c>
    </row>
    <row r="52" spans="2:41" ht="12.75">
      <c r="B52" s="216"/>
      <c r="C52" s="216"/>
      <c r="D52" s="216"/>
      <c r="E52" s="209" t="s">
        <v>45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66" t="e">
        <f>COUNTIF('[2]MATRIZ'!$M$14:$M$64,E52)</f>
        <v>#VALUE!</v>
      </c>
      <c r="R52" s="68" t="e">
        <f t="shared" si="0"/>
        <v>#VALUE!</v>
      </c>
      <c r="S52" s="217"/>
      <c r="T52" s="218"/>
      <c r="U52" s="3"/>
      <c r="V52" s="3"/>
      <c r="W52" s="216"/>
      <c r="X52" s="216"/>
      <c r="Y52" s="216"/>
      <c r="Z52" s="209" t="s">
        <v>58</v>
      </c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66" t="e">
        <f>COUNTIF('[2]MATRIZ'!$M$14:$M$64,Z52)</f>
        <v>#VALUE!</v>
      </c>
      <c r="AM52" s="69" t="e">
        <f t="shared" si="1"/>
        <v>#VALUE!</v>
      </c>
      <c r="AN52" s="220"/>
      <c r="AO52" s="223"/>
    </row>
    <row r="53" spans="2:41" ht="26.25" customHeight="1">
      <c r="B53" s="216"/>
      <c r="C53" s="216"/>
      <c r="D53" s="216"/>
      <c r="E53" s="209" t="s">
        <v>112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66" t="e">
        <f>COUNTIF('[2]MATRIZ'!$M$14:$M$64,E53)</f>
        <v>#VALUE!</v>
      </c>
      <c r="R53" s="68" t="e">
        <f t="shared" si="0"/>
        <v>#VALUE!</v>
      </c>
      <c r="S53" s="217"/>
      <c r="T53" s="218"/>
      <c r="U53" s="3"/>
      <c r="V53" s="3"/>
      <c r="W53" s="216"/>
      <c r="X53" s="216"/>
      <c r="Y53" s="216"/>
      <c r="Z53" s="209" t="s">
        <v>59</v>
      </c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66" t="e">
        <f>COUNTIF('[2]MATRIZ'!$M$14:$M$64,Z53)</f>
        <v>#VALUE!</v>
      </c>
      <c r="AM53" s="69" t="e">
        <f t="shared" si="1"/>
        <v>#VALUE!</v>
      </c>
      <c r="AN53" s="221"/>
      <c r="AO53" s="224"/>
    </row>
    <row r="54" spans="2:41" ht="12.75">
      <c r="B54" s="216"/>
      <c r="C54" s="216"/>
      <c r="D54" s="216"/>
      <c r="E54" s="209" t="s">
        <v>126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66" t="e">
        <f>COUNTIF('[2]MATRIZ'!$M$14:$M$64,E54)</f>
        <v>#VALUE!</v>
      </c>
      <c r="R54" s="68" t="e">
        <f t="shared" si="0"/>
        <v>#VALUE!</v>
      </c>
      <c r="S54" s="217"/>
      <c r="T54" s="218"/>
      <c r="U54" s="3"/>
      <c r="V54" s="3"/>
      <c r="W54" s="216" t="s">
        <v>60</v>
      </c>
      <c r="X54" s="216"/>
      <c r="Y54" s="216"/>
      <c r="Z54" s="209" t="s">
        <v>61</v>
      </c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66" t="e">
        <f>COUNTIF('[2]MATRIZ'!$M$14:$M$64,Z54)</f>
        <v>#VALUE!</v>
      </c>
      <c r="AM54" s="69" t="e">
        <f t="shared" si="1"/>
        <v>#VALUE!</v>
      </c>
      <c r="AN54" s="70" t="e">
        <f>SUM(AL54)</f>
        <v>#VALUE!</v>
      </c>
      <c r="AO54" s="69" t="e">
        <f>AN54/$AL$82</f>
        <v>#VALUE!</v>
      </c>
    </row>
    <row r="55" spans="2:41" ht="12.75">
      <c r="B55" s="216"/>
      <c r="C55" s="216"/>
      <c r="D55" s="216"/>
      <c r="E55" s="209" t="s">
        <v>127</v>
      </c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66" t="e">
        <f>COUNTIF('[2]MATRIZ'!$M$14:$M$64,E55)</f>
        <v>#VALUE!</v>
      </c>
      <c r="R55" s="68" t="e">
        <f t="shared" si="0"/>
        <v>#VALUE!</v>
      </c>
      <c r="S55" s="217"/>
      <c r="T55" s="218"/>
      <c r="U55" s="3"/>
      <c r="V55" s="3"/>
      <c r="W55" s="216" t="s">
        <v>62</v>
      </c>
      <c r="X55" s="216"/>
      <c r="Y55" s="216"/>
      <c r="Z55" s="209" t="s">
        <v>63</v>
      </c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66" t="e">
        <f>COUNTIF('[2]MATRIZ'!$M$14:$M$64,Z55)</f>
        <v>#VALUE!</v>
      </c>
      <c r="AM55" s="69" t="e">
        <f t="shared" si="1"/>
        <v>#VALUE!</v>
      </c>
      <c r="AN55" s="219" t="e">
        <f>SUM(AL55:AL61)</f>
        <v>#VALUE!</v>
      </c>
      <c r="AO55" s="222" t="e">
        <f>AN55/$AL$82</f>
        <v>#VALUE!</v>
      </c>
    </row>
    <row r="56" spans="2:41" ht="12.75">
      <c r="B56" s="216"/>
      <c r="C56" s="216"/>
      <c r="D56" s="216"/>
      <c r="E56" s="209" t="s">
        <v>128</v>
      </c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66" t="e">
        <f>COUNTIF('[2]MATRIZ'!$M$14:$M$64,E56)</f>
        <v>#VALUE!</v>
      </c>
      <c r="R56" s="68" t="e">
        <f t="shared" si="0"/>
        <v>#VALUE!</v>
      </c>
      <c r="S56" s="217"/>
      <c r="T56" s="218"/>
      <c r="U56" s="3"/>
      <c r="V56" s="3"/>
      <c r="W56" s="216"/>
      <c r="X56" s="216"/>
      <c r="Y56" s="216"/>
      <c r="Z56" s="209" t="s">
        <v>64</v>
      </c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66" t="e">
        <f>COUNTIF('[2]MATRIZ'!$M$14:$M$64,Z56)</f>
        <v>#VALUE!</v>
      </c>
      <c r="AM56" s="69" t="e">
        <f t="shared" si="1"/>
        <v>#VALUE!</v>
      </c>
      <c r="AN56" s="220"/>
      <c r="AO56" s="223"/>
    </row>
    <row r="57" spans="2:41" ht="12.75">
      <c r="B57" s="216"/>
      <c r="C57" s="216"/>
      <c r="D57" s="216"/>
      <c r="E57" s="209" t="s">
        <v>129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6" t="e">
        <f>COUNTIF('[2]MATRIZ'!$M$14:$M$64,E57)</f>
        <v>#VALUE!</v>
      </c>
      <c r="R57" s="68" t="e">
        <f t="shared" si="0"/>
        <v>#VALUE!</v>
      </c>
      <c r="S57" s="217"/>
      <c r="T57" s="218"/>
      <c r="U57" s="3"/>
      <c r="V57" s="3"/>
      <c r="W57" s="216"/>
      <c r="X57" s="216"/>
      <c r="Y57" s="216"/>
      <c r="Z57" s="209" t="s">
        <v>65</v>
      </c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66" t="e">
        <f>COUNTIF('[2]MATRIZ'!$M$14:$M$64,Z57)</f>
        <v>#VALUE!</v>
      </c>
      <c r="AM57" s="69" t="e">
        <f t="shared" si="1"/>
        <v>#VALUE!</v>
      </c>
      <c r="AN57" s="220"/>
      <c r="AO57" s="223"/>
    </row>
    <row r="58" spans="2:41" ht="39.75" customHeight="1">
      <c r="B58" s="216"/>
      <c r="C58" s="216"/>
      <c r="D58" s="216"/>
      <c r="E58" s="209" t="s">
        <v>130</v>
      </c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66" t="e">
        <f>COUNTIF('[2]MATRIZ'!$M$14:$M$64,E58)</f>
        <v>#VALUE!</v>
      </c>
      <c r="R58" s="68" t="e">
        <f t="shared" si="0"/>
        <v>#VALUE!</v>
      </c>
      <c r="S58" s="217"/>
      <c r="T58" s="218"/>
      <c r="U58" s="3"/>
      <c r="V58" s="3"/>
      <c r="W58" s="216"/>
      <c r="X58" s="216"/>
      <c r="Y58" s="216"/>
      <c r="Z58" s="209" t="s">
        <v>66</v>
      </c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66" t="e">
        <f>COUNTIF('[2]MATRIZ'!$M$14:$M$64,Z58)</f>
        <v>#VALUE!</v>
      </c>
      <c r="AM58" s="69" t="e">
        <f t="shared" si="1"/>
        <v>#VALUE!</v>
      </c>
      <c r="AN58" s="220"/>
      <c r="AO58" s="223"/>
    </row>
    <row r="59" spans="2:41" ht="27" customHeight="1">
      <c r="B59" s="216"/>
      <c r="C59" s="216"/>
      <c r="D59" s="216"/>
      <c r="E59" s="209" t="s">
        <v>131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66" t="e">
        <f>COUNTIF('[2]MATRIZ'!$M$14:$M$64,E59)</f>
        <v>#VALUE!</v>
      </c>
      <c r="R59" s="68" t="e">
        <f t="shared" si="0"/>
        <v>#VALUE!</v>
      </c>
      <c r="S59" s="217"/>
      <c r="T59" s="218"/>
      <c r="U59" s="3"/>
      <c r="V59" s="3"/>
      <c r="W59" s="216"/>
      <c r="X59" s="216"/>
      <c r="Y59" s="216"/>
      <c r="Z59" s="209" t="s">
        <v>84</v>
      </c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66" t="e">
        <f>COUNTIF('[2]MATRIZ'!$M$14:$M$64,Z59)</f>
        <v>#VALUE!</v>
      </c>
      <c r="AM59" s="69" t="e">
        <f t="shared" si="1"/>
        <v>#VALUE!</v>
      </c>
      <c r="AN59" s="220"/>
      <c r="AO59" s="223"/>
    </row>
    <row r="60" spans="2:41" ht="12.75">
      <c r="B60" s="216"/>
      <c r="C60" s="216"/>
      <c r="D60" s="216"/>
      <c r="E60" s="209" t="s">
        <v>132</v>
      </c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66" t="e">
        <f>COUNTIF('[2]MATRIZ'!$M$14:$M$64,E60)</f>
        <v>#VALUE!</v>
      </c>
      <c r="R60" s="68" t="e">
        <f t="shared" si="0"/>
        <v>#VALUE!</v>
      </c>
      <c r="S60" s="217"/>
      <c r="T60" s="218"/>
      <c r="U60" s="3"/>
      <c r="V60" s="3"/>
      <c r="W60" s="216"/>
      <c r="X60" s="216"/>
      <c r="Y60" s="216"/>
      <c r="Z60" s="209" t="s">
        <v>90</v>
      </c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66" t="e">
        <f>COUNTIF('[2]MATRIZ'!$M$14:$M$64,Z60)</f>
        <v>#VALUE!</v>
      </c>
      <c r="AM60" s="69" t="e">
        <f t="shared" si="1"/>
        <v>#VALUE!</v>
      </c>
      <c r="AN60" s="220"/>
      <c r="AO60" s="223"/>
    </row>
    <row r="61" spans="2:41" ht="12.75">
      <c r="B61" s="216"/>
      <c r="C61" s="216"/>
      <c r="D61" s="216"/>
      <c r="E61" s="209" t="s">
        <v>133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66" t="e">
        <f>COUNTIF('[2]MATRIZ'!$M$14:$M$64,E61)</f>
        <v>#VALUE!</v>
      </c>
      <c r="R61" s="68" t="e">
        <f t="shared" si="0"/>
        <v>#VALUE!</v>
      </c>
      <c r="S61" s="217"/>
      <c r="T61" s="218"/>
      <c r="U61" s="3"/>
      <c r="V61" s="3"/>
      <c r="W61" s="216"/>
      <c r="X61" s="216"/>
      <c r="Y61" s="216"/>
      <c r="Z61" s="209" t="s">
        <v>67</v>
      </c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66" t="e">
        <f>COUNTIF('[2]MATRIZ'!$M$14:$M$64,Z61)</f>
        <v>#VALUE!</v>
      </c>
      <c r="AM61" s="69" t="e">
        <f t="shared" si="1"/>
        <v>#VALUE!</v>
      </c>
      <c r="AN61" s="221"/>
      <c r="AO61" s="224"/>
    </row>
    <row r="62" spans="2:41" ht="12.75">
      <c r="B62" s="216"/>
      <c r="C62" s="216"/>
      <c r="D62" s="216"/>
      <c r="E62" s="209" t="s">
        <v>134</v>
      </c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66" t="e">
        <f>COUNTIF('[2]MATRIZ'!$M$14:$M$64,E62)</f>
        <v>#VALUE!</v>
      </c>
      <c r="R62" s="68" t="e">
        <f t="shared" si="0"/>
        <v>#VALUE!</v>
      </c>
      <c r="S62" s="217"/>
      <c r="T62" s="218"/>
      <c r="U62" s="3"/>
      <c r="V62" s="3"/>
      <c r="W62" s="216" t="s">
        <v>68</v>
      </c>
      <c r="X62" s="216"/>
      <c r="Y62" s="216"/>
      <c r="Z62" s="209" t="s">
        <v>88</v>
      </c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66" t="e">
        <f>COUNTIF('[2]MATRIZ'!$M$14:$M$64,Z62)</f>
        <v>#VALUE!</v>
      </c>
      <c r="AM62" s="69" t="e">
        <f t="shared" si="1"/>
        <v>#VALUE!</v>
      </c>
      <c r="AN62" s="219" t="e">
        <f>SUM(AL62:AL69)</f>
        <v>#VALUE!</v>
      </c>
      <c r="AO62" s="222" t="e">
        <f>AN62/$AL$82</f>
        <v>#VALUE!</v>
      </c>
    </row>
    <row r="63" spans="2:41" ht="12.75">
      <c r="B63" s="216"/>
      <c r="C63" s="216"/>
      <c r="D63" s="216"/>
      <c r="E63" s="209" t="s">
        <v>139</v>
      </c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66" t="e">
        <f>COUNTIF('[2]MATRIZ'!$M$14:$M$64,E63)</f>
        <v>#VALUE!</v>
      </c>
      <c r="R63" s="68" t="e">
        <f t="shared" si="0"/>
        <v>#VALUE!</v>
      </c>
      <c r="S63" s="217"/>
      <c r="T63" s="218"/>
      <c r="U63" s="3"/>
      <c r="V63" s="3"/>
      <c r="W63" s="216"/>
      <c r="X63" s="216"/>
      <c r="Y63" s="216"/>
      <c r="Z63" s="209" t="s">
        <v>69</v>
      </c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66" t="e">
        <f>COUNTIF('[2]MATRIZ'!$M$14:$M$64,Z63)</f>
        <v>#VALUE!</v>
      </c>
      <c r="AM63" s="69" t="e">
        <f t="shared" si="1"/>
        <v>#VALUE!</v>
      </c>
      <c r="AN63" s="220"/>
      <c r="AO63" s="223"/>
    </row>
    <row r="64" spans="2:41" ht="12.75">
      <c r="B64" s="216"/>
      <c r="C64" s="216"/>
      <c r="D64" s="216"/>
      <c r="E64" s="209" t="s">
        <v>138</v>
      </c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6" t="e">
        <f>COUNTIF('[2]MATRIZ'!$M$14:$M$64,E64)</f>
        <v>#VALUE!</v>
      </c>
      <c r="R64" s="68" t="e">
        <f t="shared" si="0"/>
        <v>#VALUE!</v>
      </c>
      <c r="S64" s="217"/>
      <c r="T64" s="218"/>
      <c r="U64" s="3"/>
      <c r="V64" s="3"/>
      <c r="W64" s="216"/>
      <c r="X64" s="216"/>
      <c r="Y64" s="216"/>
      <c r="Z64" s="209" t="s">
        <v>70</v>
      </c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66" t="e">
        <f>COUNTIF('[2]MATRIZ'!$M$14:$M$64,Z64)</f>
        <v>#VALUE!</v>
      </c>
      <c r="AM64" s="69" t="e">
        <f t="shared" si="1"/>
        <v>#VALUE!</v>
      </c>
      <c r="AN64" s="220"/>
      <c r="AO64" s="223"/>
    </row>
    <row r="65" spans="2:41" ht="12.75">
      <c r="B65" s="216"/>
      <c r="C65" s="216"/>
      <c r="D65" s="216"/>
      <c r="E65" s="209" t="s">
        <v>137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66" t="e">
        <f>COUNTIF('[2]MATRIZ'!$M$14:$M$64,E65)</f>
        <v>#VALUE!</v>
      </c>
      <c r="R65" s="68" t="e">
        <f t="shared" si="0"/>
        <v>#VALUE!</v>
      </c>
      <c r="S65" s="217"/>
      <c r="T65" s="218"/>
      <c r="U65" s="3"/>
      <c r="V65" s="3"/>
      <c r="W65" s="216"/>
      <c r="X65" s="216"/>
      <c r="Y65" s="216"/>
      <c r="Z65" s="209" t="s">
        <v>89</v>
      </c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66" t="e">
        <f>COUNTIF('[2]MATRIZ'!$M$14:$M$64,Z65)</f>
        <v>#VALUE!</v>
      </c>
      <c r="AM65" s="69" t="e">
        <f t="shared" si="1"/>
        <v>#VALUE!</v>
      </c>
      <c r="AN65" s="220"/>
      <c r="AO65" s="223"/>
    </row>
    <row r="66" spans="2:41" ht="12.75">
      <c r="B66" s="216"/>
      <c r="C66" s="216"/>
      <c r="D66" s="216"/>
      <c r="E66" s="209" t="s">
        <v>136</v>
      </c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66" t="e">
        <f>COUNTIF('[2]MATRIZ'!$M$14:$M$64,E66)</f>
        <v>#VALUE!</v>
      </c>
      <c r="R66" s="68" t="e">
        <f t="shared" si="0"/>
        <v>#VALUE!</v>
      </c>
      <c r="S66" s="217"/>
      <c r="T66" s="218"/>
      <c r="U66" s="3"/>
      <c r="V66" s="3"/>
      <c r="W66" s="216"/>
      <c r="X66" s="216"/>
      <c r="Y66" s="216"/>
      <c r="Z66" s="209" t="s">
        <v>71</v>
      </c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66" t="e">
        <f>COUNTIF('[2]MATRIZ'!$M$14:$M$64,Z66)</f>
        <v>#VALUE!</v>
      </c>
      <c r="AM66" s="69" t="e">
        <f t="shared" si="1"/>
        <v>#VALUE!</v>
      </c>
      <c r="AN66" s="220"/>
      <c r="AO66" s="223"/>
    </row>
    <row r="67" spans="2:41" ht="12.75">
      <c r="B67" s="216"/>
      <c r="C67" s="216"/>
      <c r="D67" s="216"/>
      <c r="E67" s="209" t="s">
        <v>135</v>
      </c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66" t="e">
        <f>COUNTIF('[2]MATRIZ'!$M$14:$M$64,E67)</f>
        <v>#VALUE!</v>
      </c>
      <c r="R67" s="68" t="e">
        <f t="shared" si="0"/>
        <v>#VALUE!</v>
      </c>
      <c r="S67" s="217"/>
      <c r="T67" s="218"/>
      <c r="U67" s="3"/>
      <c r="V67" s="3"/>
      <c r="W67" s="216"/>
      <c r="X67" s="216"/>
      <c r="Y67" s="216"/>
      <c r="Z67" s="209" t="s">
        <v>72</v>
      </c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66" t="e">
        <f>COUNTIF('[2]MATRIZ'!$M$14:$M$64,Z67)</f>
        <v>#VALUE!</v>
      </c>
      <c r="AM67" s="69" t="e">
        <f t="shared" si="1"/>
        <v>#VALUE!</v>
      </c>
      <c r="AN67" s="220"/>
      <c r="AO67" s="223"/>
    </row>
    <row r="68" spans="2:41" ht="26.25" customHeight="1">
      <c r="B68" s="216" t="s">
        <v>46</v>
      </c>
      <c r="C68" s="216"/>
      <c r="D68" s="216"/>
      <c r="E68" s="225" t="s">
        <v>47</v>
      </c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7"/>
      <c r="Q68" s="66" t="e">
        <f>COUNTIF('[2]MATRIZ'!$M$14:$M$64,E68)</f>
        <v>#VALUE!</v>
      </c>
      <c r="R68" s="68" t="e">
        <f t="shared" si="0"/>
        <v>#VALUE!</v>
      </c>
      <c r="S68" s="217" t="e">
        <f>SUM(Q68:Q80)</f>
        <v>#VALUE!</v>
      </c>
      <c r="T68" s="218" t="e">
        <f>S68/$AL$82</f>
        <v>#VALUE!</v>
      </c>
      <c r="U68" s="3"/>
      <c r="V68" s="3"/>
      <c r="W68" s="216"/>
      <c r="X68" s="216"/>
      <c r="Y68" s="216"/>
      <c r="Z68" s="209" t="s">
        <v>85</v>
      </c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66" t="e">
        <f>COUNTIF('[2]MATRIZ'!$M$14:$M$64,Z68)</f>
        <v>#VALUE!</v>
      </c>
      <c r="AM68" s="69" t="e">
        <f t="shared" si="1"/>
        <v>#VALUE!</v>
      </c>
      <c r="AN68" s="220"/>
      <c r="AO68" s="223"/>
    </row>
    <row r="69" spans="2:41" ht="12.75" customHeight="1">
      <c r="B69" s="216"/>
      <c r="C69" s="216"/>
      <c r="D69" s="216"/>
      <c r="E69" s="225" t="s">
        <v>110</v>
      </c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7"/>
      <c r="Q69" s="66" t="e">
        <f>COUNTIF('[2]MATRIZ'!$M$14:$M$64,E69)</f>
        <v>#VALUE!</v>
      </c>
      <c r="R69" s="68" t="e">
        <f t="shared" si="0"/>
        <v>#VALUE!</v>
      </c>
      <c r="S69" s="217"/>
      <c r="T69" s="218"/>
      <c r="U69" s="3"/>
      <c r="V69" s="3"/>
      <c r="W69" s="216"/>
      <c r="X69" s="216"/>
      <c r="Y69" s="216"/>
      <c r="Z69" s="209" t="s">
        <v>91</v>
      </c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66" t="e">
        <f>COUNTIF('[2]MATRIZ'!$M$14:$M$64,Z69)</f>
        <v>#VALUE!</v>
      </c>
      <c r="AM69" s="69" t="e">
        <f t="shared" si="1"/>
        <v>#VALUE!</v>
      </c>
      <c r="AN69" s="221"/>
      <c r="AO69" s="224"/>
    </row>
    <row r="70" spans="2:41" ht="12.75" customHeight="1">
      <c r="B70" s="216"/>
      <c r="C70" s="216"/>
      <c r="D70" s="216"/>
      <c r="E70" s="225" t="s">
        <v>48</v>
      </c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7"/>
      <c r="Q70" s="66" t="e">
        <f>COUNTIF('[2]MATRIZ'!$M$14:$M$64,E70)</f>
        <v>#VALUE!</v>
      </c>
      <c r="R70" s="68" t="e">
        <f t="shared" si="0"/>
        <v>#VALUE!</v>
      </c>
      <c r="S70" s="217"/>
      <c r="T70" s="218"/>
      <c r="U70" s="3"/>
      <c r="V70" s="3"/>
      <c r="W70" s="216" t="s">
        <v>75</v>
      </c>
      <c r="X70" s="216"/>
      <c r="Y70" s="216"/>
      <c r="Z70" s="209" t="s">
        <v>76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66" t="e">
        <f>COUNTIF('[2]MATRIZ'!$M$14:$M$64,Z70)</f>
        <v>#VALUE!</v>
      </c>
      <c r="AM70" s="69" t="e">
        <f t="shared" si="1"/>
        <v>#VALUE!</v>
      </c>
      <c r="AN70" s="219" t="e">
        <f>SUM(AL70:AL75)</f>
        <v>#VALUE!</v>
      </c>
      <c r="AO70" s="222" t="e">
        <f>AN70/$AL$82</f>
        <v>#VALUE!</v>
      </c>
    </row>
    <row r="71" spans="2:41" ht="27" customHeight="1">
      <c r="B71" s="216"/>
      <c r="C71" s="216"/>
      <c r="D71" s="216"/>
      <c r="E71" s="225" t="s">
        <v>113</v>
      </c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7"/>
      <c r="Q71" s="66" t="e">
        <f>COUNTIF('[2]MATRIZ'!$M$14:$M$64,E71)</f>
        <v>#VALUE!</v>
      </c>
      <c r="R71" s="68" t="e">
        <f t="shared" si="0"/>
        <v>#VALUE!</v>
      </c>
      <c r="S71" s="217"/>
      <c r="T71" s="218"/>
      <c r="U71" s="3"/>
      <c r="V71" s="3"/>
      <c r="W71" s="216"/>
      <c r="X71" s="216"/>
      <c r="Y71" s="216"/>
      <c r="Z71" s="209" t="s">
        <v>77</v>
      </c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66" t="e">
        <f>COUNTIF('[2]MATRIZ'!$M$14:$M$64,Z71)</f>
        <v>#VALUE!</v>
      </c>
      <c r="AM71" s="69" t="e">
        <f t="shared" si="1"/>
        <v>#VALUE!</v>
      </c>
      <c r="AN71" s="220"/>
      <c r="AO71" s="223"/>
    </row>
    <row r="72" spans="2:41" ht="12.75" customHeight="1">
      <c r="B72" s="216"/>
      <c r="C72" s="216"/>
      <c r="D72" s="216"/>
      <c r="E72" s="225" t="s">
        <v>114</v>
      </c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7"/>
      <c r="Q72" s="66" t="e">
        <f>COUNTIF('[2]MATRIZ'!$M$14:$M$64,E72)</f>
        <v>#VALUE!</v>
      </c>
      <c r="R72" s="68" t="e">
        <f t="shared" si="0"/>
        <v>#VALUE!</v>
      </c>
      <c r="S72" s="217"/>
      <c r="T72" s="218"/>
      <c r="U72" s="3"/>
      <c r="V72" s="3"/>
      <c r="W72" s="216"/>
      <c r="X72" s="216"/>
      <c r="Y72" s="216"/>
      <c r="Z72" s="209" t="s">
        <v>78</v>
      </c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66" t="e">
        <f>COUNTIF('[2]MATRIZ'!$M$14:$M$64,Z72)</f>
        <v>#VALUE!</v>
      </c>
      <c r="AM72" s="69" t="e">
        <f t="shared" si="1"/>
        <v>#VALUE!</v>
      </c>
      <c r="AN72" s="220"/>
      <c r="AO72" s="223"/>
    </row>
    <row r="73" spans="2:41" ht="29.25" customHeight="1">
      <c r="B73" s="216"/>
      <c r="C73" s="216"/>
      <c r="D73" s="216"/>
      <c r="E73" s="225" t="s">
        <v>115</v>
      </c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7"/>
      <c r="Q73" s="66" t="e">
        <f>COUNTIF('[2]MATRIZ'!$M$14:$M$64,E73)</f>
        <v>#VALUE!</v>
      </c>
      <c r="R73" s="68" t="e">
        <f t="shared" si="0"/>
        <v>#VALUE!</v>
      </c>
      <c r="S73" s="217"/>
      <c r="T73" s="218"/>
      <c r="U73" s="3"/>
      <c r="V73" s="3"/>
      <c r="W73" s="216"/>
      <c r="X73" s="216"/>
      <c r="Y73" s="216"/>
      <c r="Z73" s="209" t="s">
        <v>79</v>
      </c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66" t="e">
        <f>COUNTIF('[2]MATRIZ'!$M$14:$M$64,Z73)</f>
        <v>#VALUE!</v>
      </c>
      <c r="AM73" s="69" t="e">
        <f t="shared" si="1"/>
        <v>#VALUE!</v>
      </c>
      <c r="AN73" s="220"/>
      <c r="AO73" s="223"/>
    </row>
    <row r="74" spans="2:41" ht="12.75" customHeight="1">
      <c r="B74" s="216"/>
      <c r="C74" s="216"/>
      <c r="D74" s="216"/>
      <c r="E74" s="225" t="s">
        <v>116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7"/>
      <c r="Q74" s="66" t="e">
        <f>COUNTIF('[2]MATRIZ'!$M$14:$M$64,E74)</f>
        <v>#VALUE!</v>
      </c>
      <c r="R74" s="68" t="e">
        <f t="shared" si="0"/>
        <v>#VALUE!</v>
      </c>
      <c r="S74" s="217"/>
      <c r="T74" s="218"/>
      <c r="U74" s="3"/>
      <c r="V74" s="3"/>
      <c r="W74" s="216"/>
      <c r="X74" s="216"/>
      <c r="Y74" s="216"/>
      <c r="Z74" s="209" t="s">
        <v>80</v>
      </c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66" t="e">
        <f>COUNTIF('[2]MATRIZ'!$M$14:$M$64,Z74)</f>
        <v>#VALUE!</v>
      </c>
      <c r="AM74" s="69" t="e">
        <f t="shared" si="1"/>
        <v>#VALUE!</v>
      </c>
      <c r="AN74" s="220"/>
      <c r="AO74" s="223"/>
    </row>
    <row r="75" spans="2:41" ht="12.75" customHeight="1">
      <c r="B75" s="216"/>
      <c r="C75" s="216"/>
      <c r="D75" s="216"/>
      <c r="E75" s="225" t="s">
        <v>117</v>
      </c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7"/>
      <c r="Q75" s="66" t="e">
        <f>COUNTIF('[2]MATRIZ'!$M$14:$M$64,E75)</f>
        <v>#VALUE!</v>
      </c>
      <c r="R75" s="68" t="e">
        <f t="shared" si="0"/>
        <v>#VALUE!</v>
      </c>
      <c r="S75" s="217"/>
      <c r="T75" s="218"/>
      <c r="U75" s="3"/>
      <c r="V75" s="3"/>
      <c r="W75" s="216"/>
      <c r="X75" s="216"/>
      <c r="Y75" s="216"/>
      <c r="Z75" s="209" t="s">
        <v>81</v>
      </c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66" t="e">
        <f>COUNTIF('[2]MATRIZ'!$M$14:$M$64,Z75)</f>
        <v>#VALUE!</v>
      </c>
      <c r="AM75" s="69" t="e">
        <f t="shared" si="1"/>
        <v>#VALUE!</v>
      </c>
      <c r="AN75" s="221"/>
      <c r="AO75" s="224"/>
    </row>
    <row r="76" spans="2:41" ht="12.75" customHeight="1">
      <c r="B76" s="216"/>
      <c r="C76" s="216"/>
      <c r="D76" s="216"/>
      <c r="E76" s="225" t="s">
        <v>118</v>
      </c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7"/>
      <c r="Q76" s="66" t="e">
        <f>COUNTIF('[2]MATRIZ'!$M$14:$M$64,E76)</f>
        <v>#VALUE!</v>
      </c>
      <c r="R76" s="68" t="e">
        <f t="shared" si="0"/>
        <v>#VALUE!</v>
      </c>
      <c r="S76" s="217"/>
      <c r="T76" s="218"/>
      <c r="U76" s="3"/>
      <c r="V76" s="3"/>
      <c r="W76" s="216" t="s">
        <v>73</v>
      </c>
      <c r="X76" s="216"/>
      <c r="Y76" s="216"/>
      <c r="Z76" s="209" t="s">
        <v>83</v>
      </c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66" t="e">
        <f>COUNTIF('[2]MATRIZ'!$M$14:$M$64,Z76)</f>
        <v>#VALUE!</v>
      </c>
      <c r="AM76" s="69" t="e">
        <f t="shared" si="1"/>
        <v>#VALUE!</v>
      </c>
      <c r="AN76" s="219" t="e">
        <f>SUM(AL76:AL81)</f>
        <v>#VALUE!</v>
      </c>
      <c r="AO76" s="222" t="e">
        <f>AN76/$AL$82</f>
        <v>#VALUE!</v>
      </c>
    </row>
    <row r="77" spans="2:41" ht="12.75" customHeight="1">
      <c r="B77" s="216"/>
      <c r="C77" s="216"/>
      <c r="D77" s="216"/>
      <c r="E77" s="225" t="s">
        <v>119</v>
      </c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7"/>
      <c r="Q77" s="66" t="e">
        <f>COUNTIF('[2]MATRIZ'!$M$14:$M$64,E77)</f>
        <v>#VALUE!</v>
      </c>
      <c r="R77" s="68" t="e">
        <f t="shared" si="0"/>
        <v>#VALUE!</v>
      </c>
      <c r="S77" s="217"/>
      <c r="T77" s="218"/>
      <c r="U77" s="3"/>
      <c r="V77" s="3"/>
      <c r="W77" s="216"/>
      <c r="X77" s="216"/>
      <c r="Y77" s="216"/>
      <c r="Z77" s="209" t="s">
        <v>74</v>
      </c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66" t="e">
        <f>COUNTIF('[2]MATRIZ'!$M$14:$M$64,Z77)</f>
        <v>#VALUE!</v>
      </c>
      <c r="AM77" s="69" t="e">
        <f t="shared" si="1"/>
        <v>#VALUE!</v>
      </c>
      <c r="AN77" s="220"/>
      <c r="AO77" s="223"/>
    </row>
    <row r="78" spans="2:41" ht="12.75" customHeight="1">
      <c r="B78" s="216"/>
      <c r="C78" s="216"/>
      <c r="D78" s="216"/>
      <c r="E78" s="225" t="s">
        <v>120</v>
      </c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7"/>
      <c r="Q78" s="66" t="e">
        <f>COUNTIF('[2]MATRIZ'!$M$14:$M$64,E78)</f>
        <v>#VALUE!</v>
      </c>
      <c r="R78" s="68" t="e">
        <f t="shared" si="0"/>
        <v>#VALUE!</v>
      </c>
      <c r="S78" s="217"/>
      <c r="T78" s="218"/>
      <c r="U78" s="3"/>
      <c r="V78" s="3"/>
      <c r="W78" s="216"/>
      <c r="X78" s="216"/>
      <c r="Y78" s="216"/>
      <c r="Z78" s="209" t="s">
        <v>92</v>
      </c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66" t="e">
        <f>COUNTIF('[2]MATRIZ'!$M$14:$M$64,Z78)</f>
        <v>#VALUE!</v>
      </c>
      <c r="AM78" s="69" t="e">
        <f t="shared" si="1"/>
        <v>#VALUE!</v>
      </c>
      <c r="AN78" s="220"/>
      <c r="AO78" s="223"/>
    </row>
    <row r="79" spans="2:41" ht="12.75" customHeight="1">
      <c r="B79" s="216"/>
      <c r="C79" s="216"/>
      <c r="D79" s="216"/>
      <c r="E79" s="225" t="s">
        <v>121</v>
      </c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7"/>
      <c r="Q79" s="66" t="e">
        <f>COUNTIF('[2]MATRIZ'!$M$14:$M$64,E79)</f>
        <v>#VALUE!</v>
      </c>
      <c r="R79" s="68" t="e">
        <f t="shared" si="0"/>
        <v>#VALUE!</v>
      </c>
      <c r="S79" s="217"/>
      <c r="T79" s="218"/>
      <c r="U79" s="3"/>
      <c r="V79" s="3"/>
      <c r="W79" s="216"/>
      <c r="X79" s="216"/>
      <c r="Y79" s="216"/>
      <c r="Z79" s="209" t="s">
        <v>93</v>
      </c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66" t="e">
        <f>COUNTIF('[2]MATRIZ'!$M$14:$M$64,Z79)</f>
        <v>#VALUE!</v>
      </c>
      <c r="AM79" s="69" t="e">
        <f t="shared" si="1"/>
        <v>#VALUE!</v>
      </c>
      <c r="AN79" s="220"/>
      <c r="AO79" s="223"/>
    </row>
    <row r="80" spans="2:41" ht="12.75" customHeight="1">
      <c r="B80" s="216"/>
      <c r="C80" s="216"/>
      <c r="D80" s="216"/>
      <c r="E80" s="225" t="s">
        <v>140</v>
      </c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7"/>
      <c r="Q80" s="66" t="e">
        <f>COUNTIF('[2]MATRIZ'!$M$14:$M$64,E80)</f>
        <v>#VALUE!</v>
      </c>
      <c r="R80" s="68" t="e">
        <f t="shared" si="0"/>
        <v>#VALUE!</v>
      </c>
      <c r="S80" s="217"/>
      <c r="T80" s="218"/>
      <c r="U80" s="3"/>
      <c r="V80" s="3"/>
      <c r="W80" s="216"/>
      <c r="X80" s="216"/>
      <c r="Y80" s="216"/>
      <c r="Z80" s="209" t="s">
        <v>94</v>
      </c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66" t="e">
        <f>COUNTIF('[2]MATRIZ'!$M$14:$M$64,Z80)</f>
        <v>#VALUE!</v>
      </c>
      <c r="AM80" s="69" t="e">
        <f t="shared" si="1"/>
        <v>#VALUE!</v>
      </c>
      <c r="AN80" s="220"/>
      <c r="AO80" s="223"/>
    </row>
    <row r="81" spans="21:41" ht="12.75">
      <c r="U81" s="3"/>
      <c r="V81" s="3"/>
      <c r="W81" s="216"/>
      <c r="X81" s="216"/>
      <c r="Y81" s="216"/>
      <c r="Z81" s="209" t="s">
        <v>95</v>
      </c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66" t="e">
        <f>COUNTIF('[2]MATRIZ'!$M$14:$M$64,Z81)</f>
        <v>#VALUE!</v>
      </c>
      <c r="AM81" s="69" t="e">
        <f t="shared" si="1"/>
        <v>#VALUE!</v>
      </c>
      <c r="AN81" s="221"/>
      <c r="AO81" s="224"/>
    </row>
    <row r="82" spans="21:41" ht="23.25" customHeight="1">
      <c r="U82" s="3"/>
      <c r="V82" s="3"/>
      <c r="AH82" s="228" t="s">
        <v>5</v>
      </c>
      <c r="AI82" s="229"/>
      <c r="AJ82" s="229"/>
      <c r="AK82" s="230"/>
      <c r="AL82" s="71" t="e">
        <f>SUM(Q40:Q79)+SUM(AL40:AL81)</f>
        <v>#VALUE!</v>
      </c>
      <c r="AM82" s="72" t="e">
        <f>SUM(R40:R80,AM40:AM81)</f>
        <v>#VALUE!</v>
      </c>
      <c r="AN82" s="71" t="e">
        <f>SUM(S40:S80)+SUM(AN40:AN81)</f>
        <v>#VALUE!</v>
      </c>
      <c r="AO82" s="72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02" t="s">
        <v>86</v>
      </c>
      <c r="C85" s="202"/>
      <c r="D85" s="202"/>
      <c r="E85" s="202" t="s">
        <v>109</v>
      </c>
      <c r="F85" s="202"/>
      <c r="G85" s="202"/>
      <c r="H85" s="202" t="s">
        <v>100</v>
      </c>
      <c r="I85" s="202"/>
      <c r="J85" s="202"/>
      <c r="U85" s="3"/>
      <c r="V85" s="3"/>
    </row>
    <row r="86" spans="2:10" ht="22.5" customHeight="1">
      <c r="B86" s="216" t="s">
        <v>30</v>
      </c>
      <c r="C86" s="216"/>
      <c r="D86" s="216"/>
      <c r="E86" s="217" t="e">
        <f>$S$40</f>
        <v>#VALUE!</v>
      </c>
      <c r="F86" s="217"/>
      <c r="G86" s="217"/>
      <c r="H86" s="218" t="e">
        <f>E86/$E$98</f>
        <v>#VALUE!</v>
      </c>
      <c r="I86" s="218"/>
      <c r="J86" s="218"/>
    </row>
    <row r="87" spans="2:10" ht="22.5" customHeight="1">
      <c r="B87" s="216" t="s">
        <v>35</v>
      </c>
      <c r="C87" s="216"/>
      <c r="D87" s="216"/>
      <c r="E87" s="217" t="e">
        <f>$S$44</f>
        <v>#VALUE!</v>
      </c>
      <c r="F87" s="217"/>
      <c r="G87" s="217"/>
      <c r="H87" s="218" t="e">
        <f aca="true" t="shared" si="2" ref="H87:H97">E87/$E$98</f>
        <v>#VALUE!</v>
      </c>
      <c r="I87" s="218"/>
      <c r="J87" s="218"/>
    </row>
    <row r="88" spans="2:10" ht="22.5" customHeight="1">
      <c r="B88" s="216" t="s">
        <v>41</v>
      </c>
      <c r="C88" s="216"/>
      <c r="D88" s="216"/>
      <c r="E88" s="217" t="e">
        <f>$S$49</f>
        <v>#VALUE!</v>
      </c>
      <c r="F88" s="217"/>
      <c r="G88" s="217"/>
      <c r="H88" s="218" t="e">
        <f t="shared" si="2"/>
        <v>#VALUE!</v>
      </c>
      <c r="I88" s="218"/>
      <c r="J88" s="218"/>
    </row>
    <row r="89" spans="2:10" ht="22.5" customHeight="1">
      <c r="B89" s="216" t="s">
        <v>46</v>
      </c>
      <c r="C89" s="216"/>
      <c r="D89" s="216"/>
      <c r="E89" s="217" t="e">
        <f>$S$68</f>
        <v>#VALUE!</v>
      </c>
      <c r="F89" s="217"/>
      <c r="G89" s="217"/>
      <c r="H89" s="218" t="e">
        <f t="shared" si="2"/>
        <v>#VALUE!</v>
      </c>
      <c r="I89" s="218"/>
      <c r="J89" s="218"/>
    </row>
    <row r="90" spans="2:10" ht="22.5" customHeight="1">
      <c r="B90" s="216" t="s">
        <v>49</v>
      </c>
      <c r="C90" s="216"/>
      <c r="D90" s="216"/>
      <c r="E90" s="217" t="e">
        <f>$AN$40</f>
        <v>#VALUE!</v>
      </c>
      <c r="F90" s="217"/>
      <c r="G90" s="217"/>
      <c r="H90" s="218" t="e">
        <f t="shared" si="2"/>
        <v>#VALUE!</v>
      </c>
      <c r="I90" s="218"/>
      <c r="J90" s="218"/>
    </row>
    <row r="91" spans="2:10" ht="22.5" customHeight="1">
      <c r="B91" s="216" t="s">
        <v>148</v>
      </c>
      <c r="C91" s="216"/>
      <c r="D91" s="216"/>
      <c r="E91" s="217" t="e">
        <f>$AN$44</f>
        <v>#VALUE!</v>
      </c>
      <c r="F91" s="217"/>
      <c r="G91" s="217"/>
      <c r="H91" s="218" t="e">
        <f t="shared" si="2"/>
        <v>#VALUE!</v>
      </c>
      <c r="I91" s="218"/>
      <c r="J91" s="218"/>
    </row>
    <row r="92" spans="2:10" ht="22.5" customHeight="1">
      <c r="B92" s="216" t="s">
        <v>56</v>
      </c>
      <c r="C92" s="216"/>
      <c r="D92" s="216"/>
      <c r="E92" s="217" t="e">
        <f>$AN$51</f>
        <v>#VALUE!</v>
      </c>
      <c r="F92" s="217"/>
      <c r="G92" s="217"/>
      <c r="H92" s="218" t="e">
        <f t="shared" si="2"/>
        <v>#VALUE!</v>
      </c>
      <c r="I92" s="218"/>
      <c r="J92" s="218"/>
    </row>
    <row r="93" spans="2:10" ht="22.5" customHeight="1">
      <c r="B93" s="216" t="s">
        <v>60</v>
      </c>
      <c r="C93" s="216"/>
      <c r="D93" s="216"/>
      <c r="E93" s="217" t="e">
        <f>$AN$54</f>
        <v>#VALUE!</v>
      </c>
      <c r="F93" s="217"/>
      <c r="G93" s="217"/>
      <c r="H93" s="218" t="e">
        <f t="shared" si="2"/>
        <v>#VALUE!</v>
      </c>
      <c r="I93" s="218"/>
      <c r="J93" s="218"/>
    </row>
    <row r="94" spans="2:10" ht="22.5" customHeight="1">
      <c r="B94" s="216" t="s">
        <v>62</v>
      </c>
      <c r="C94" s="216"/>
      <c r="D94" s="216"/>
      <c r="E94" s="217" t="e">
        <f>$AN$55</f>
        <v>#VALUE!</v>
      </c>
      <c r="F94" s="217"/>
      <c r="G94" s="217"/>
      <c r="H94" s="218" t="e">
        <f t="shared" si="2"/>
        <v>#VALUE!</v>
      </c>
      <c r="I94" s="218"/>
      <c r="J94" s="218"/>
    </row>
    <row r="95" spans="2:10" ht="22.5" customHeight="1">
      <c r="B95" s="216" t="s">
        <v>68</v>
      </c>
      <c r="C95" s="216"/>
      <c r="D95" s="216"/>
      <c r="E95" s="217" t="e">
        <f>$AN$62</f>
        <v>#VALUE!</v>
      </c>
      <c r="F95" s="217"/>
      <c r="G95" s="217"/>
      <c r="H95" s="218" t="e">
        <f t="shared" si="2"/>
        <v>#VALUE!</v>
      </c>
      <c r="I95" s="218"/>
      <c r="J95" s="218"/>
    </row>
    <row r="96" spans="2:10" ht="22.5" customHeight="1">
      <c r="B96" s="216" t="s">
        <v>75</v>
      </c>
      <c r="C96" s="216"/>
      <c r="D96" s="216"/>
      <c r="E96" s="217" t="e">
        <f>$AN$70</f>
        <v>#VALUE!</v>
      </c>
      <c r="F96" s="217"/>
      <c r="G96" s="217"/>
      <c r="H96" s="218" t="e">
        <f t="shared" si="2"/>
        <v>#VALUE!</v>
      </c>
      <c r="I96" s="218"/>
      <c r="J96" s="218"/>
    </row>
    <row r="97" spans="2:10" ht="22.5" customHeight="1">
      <c r="B97" s="216" t="s">
        <v>73</v>
      </c>
      <c r="C97" s="216"/>
      <c r="D97" s="216"/>
      <c r="E97" s="217" t="e">
        <f>$AN$76</f>
        <v>#VALUE!</v>
      </c>
      <c r="F97" s="217"/>
      <c r="G97" s="217"/>
      <c r="H97" s="218" t="e">
        <f t="shared" si="2"/>
        <v>#VALUE!</v>
      </c>
      <c r="I97" s="218"/>
      <c r="J97" s="218"/>
    </row>
    <row r="98" spans="2:10" ht="22.5" customHeight="1">
      <c r="B98" s="231" t="s">
        <v>5</v>
      </c>
      <c r="C98" s="232"/>
      <c r="D98" s="232"/>
      <c r="E98" s="233" t="e">
        <f>SUM(E86:G97)</f>
        <v>#VALUE!</v>
      </c>
      <c r="F98" s="233"/>
      <c r="G98" s="233"/>
      <c r="H98" s="234" t="e">
        <f>SUM(H86:J97)</f>
        <v>#VALUE!</v>
      </c>
      <c r="I98" s="234"/>
      <c r="J98" s="234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35" t="s">
        <v>111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7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Z79:AK79"/>
    <mergeCell ref="E80:P80"/>
    <mergeCell ref="Z80:AK80"/>
    <mergeCell ref="Z81:AK81"/>
    <mergeCell ref="AH82:AK82"/>
    <mergeCell ref="B85:D85"/>
    <mergeCell ref="E85:G85"/>
    <mergeCell ref="H85:J8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69:P69"/>
    <mergeCell ref="Z69:AK69"/>
    <mergeCell ref="E70:P70"/>
    <mergeCell ref="W70:Y75"/>
    <mergeCell ref="Z70:AK70"/>
    <mergeCell ref="AN70:AN75"/>
    <mergeCell ref="Z75:AK7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1:AN53"/>
    <mergeCell ref="AO51:AO53"/>
    <mergeCell ref="E52:P52"/>
    <mergeCell ref="Z52:AK52"/>
    <mergeCell ref="E53:P53"/>
    <mergeCell ref="Z53:AK53"/>
    <mergeCell ref="Z49:AK49"/>
    <mergeCell ref="E50:P50"/>
    <mergeCell ref="Z50:AK50"/>
    <mergeCell ref="E51:P51"/>
    <mergeCell ref="W51:Y53"/>
    <mergeCell ref="Z51:AK51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B11:J11"/>
    <mergeCell ref="K11:N11"/>
    <mergeCell ref="O11:R11"/>
    <mergeCell ref="S11:AA11"/>
    <mergeCell ref="AB11:AE11"/>
    <mergeCell ref="AF11:AI11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F8:AI8"/>
    <mergeCell ref="AJ8:AO8"/>
    <mergeCell ref="B7:J7"/>
    <mergeCell ref="K7:N7"/>
    <mergeCell ref="O7:R7"/>
    <mergeCell ref="S7:AA7"/>
    <mergeCell ref="AB7:AE7"/>
    <mergeCell ref="AF7:AI7"/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73" t="s">
        <v>319</v>
      </c>
      <c r="C2" s="73" t="s">
        <v>320</v>
      </c>
      <c r="D2" s="74" t="s">
        <v>321</v>
      </c>
      <c r="E2" s="74" t="s">
        <v>322</v>
      </c>
      <c r="F2" s="74" t="s">
        <v>323</v>
      </c>
      <c r="G2" s="74" t="s">
        <v>324</v>
      </c>
      <c r="H2" s="74" t="s">
        <v>325</v>
      </c>
      <c r="I2" s="74" t="s">
        <v>326</v>
      </c>
    </row>
    <row r="3" spans="2:9" ht="71.25">
      <c r="B3" s="75" t="s">
        <v>320</v>
      </c>
      <c r="C3" s="75" t="s">
        <v>327</v>
      </c>
      <c r="D3" s="36" t="s">
        <v>328</v>
      </c>
      <c r="E3" s="36" t="s">
        <v>329</v>
      </c>
      <c r="F3" s="36" t="s">
        <v>330</v>
      </c>
      <c r="G3" s="36" t="s">
        <v>331</v>
      </c>
      <c r="H3" s="36" t="s">
        <v>332</v>
      </c>
      <c r="I3" s="36" t="s">
        <v>333</v>
      </c>
    </row>
    <row r="4" spans="2:9" ht="57">
      <c r="B4" s="75" t="s">
        <v>321</v>
      </c>
      <c r="C4" s="75" t="s">
        <v>334</v>
      </c>
      <c r="D4" s="36" t="s">
        <v>335</v>
      </c>
      <c r="E4" s="36" t="s">
        <v>336</v>
      </c>
      <c r="F4" s="36" t="s">
        <v>337</v>
      </c>
      <c r="G4" s="36" t="s">
        <v>338</v>
      </c>
      <c r="H4" s="36" t="s">
        <v>307</v>
      </c>
      <c r="I4" s="36" t="s">
        <v>339</v>
      </c>
    </row>
    <row r="5" spans="2:9" ht="71.25">
      <c r="B5" s="75" t="s">
        <v>322</v>
      </c>
      <c r="C5" s="75" t="s">
        <v>340</v>
      </c>
      <c r="D5" s="36" t="s">
        <v>341</v>
      </c>
      <c r="E5" s="36" t="s">
        <v>342</v>
      </c>
      <c r="F5" s="36" t="s">
        <v>343</v>
      </c>
      <c r="G5" s="36" t="s">
        <v>344</v>
      </c>
      <c r="H5" s="36" t="s">
        <v>345</v>
      </c>
      <c r="I5" s="36" t="s">
        <v>346</v>
      </c>
    </row>
    <row r="6" spans="2:9" ht="57">
      <c r="B6" s="75" t="s">
        <v>323</v>
      </c>
      <c r="C6" s="75" t="s">
        <v>347</v>
      </c>
      <c r="D6" s="36" t="s">
        <v>348</v>
      </c>
      <c r="E6" s="75" t="s">
        <v>349</v>
      </c>
      <c r="F6" s="36" t="s">
        <v>350</v>
      </c>
      <c r="G6" s="36" t="s">
        <v>351</v>
      </c>
      <c r="H6" s="36" t="s">
        <v>352</v>
      </c>
      <c r="I6" s="36" t="s">
        <v>353</v>
      </c>
    </row>
    <row r="7" spans="2:9" ht="71.25">
      <c r="B7" s="75" t="s">
        <v>324</v>
      </c>
      <c r="C7" s="75" t="s">
        <v>354</v>
      </c>
      <c r="D7" s="36" t="s">
        <v>355</v>
      </c>
      <c r="E7" s="36" t="s">
        <v>356</v>
      </c>
      <c r="F7" s="36" t="s">
        <v>357</v>
      </c>
      <c r="G7" s="75"/>
      <c r="H7" s="36" t="s">
        <v>358</v>
      </c>
      <c r="I7" s="36" t="s">
        <v>359</v>
      </c>
    </row>
    <row r="8" spans="2:9" ht="42.75">
      <c r="B8" s="36" t="s">
        <v>360</v>
      </c>
      <c r="C8" s="75" t="s">
        <v>361</v>
      </c>
      <c r="D8" s="36" t="s">
        <v>362</v>
      </c>
      <c r="E8" s="36" t="s">
        <v>363</v>
      </c>
      <c r="F8" s="36" t="s">
        <v>364</v>
      </c>
      <c r="G8" s="75"/>
      <c r="H8" s="36" t="s">
        <v>365</v>
      </c>
      <c r="I8" s="36" t="s">
        <v>366</v>
      </c>
    </row>
    <row r="9" spans="2:9" ht="57">
      <c r="B9" s="75" t="s">
        <v>367</v>
      </c>
      <c r="C9" s="75" t="s">
        <v>368</v>
      </c>
      <c r="D9" s="36" t="s">
        <v>369</v>
      </c>
      <c r="E9" s="75"/>
      <c r="F9" s="75"/>
      <c r="G9" s="75"/>
      <c r="H9" s="36" t="s">
        <v>370</v>
      </c>
      <c r="I9" s="75"/>
    </row>
    <row r="10" spans="2:9" ht="34.5" customHeight="1">
      <c r="B10" s="75"/>
      <c r="C10" s="75" t="s">
        <v>371</v>
      </c>
      <c r="D10" s="75"/>
      <c r="E10" s="75"/>
      <c r="F10" s="75"/>
      <c r="G10" s="75"/>
      <c r="H10" s="36" t="s">
        <v>372</v>
      </c>
      <c r="I10" s="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38" t="s">
        <v>373</v>
      </c>
      <c r="B1" s="239"/>
      <c r="C1" s="239"/>
      <c r="D1" s="240"/>
    </row>
    <row r="2" spans="1:4" ht="12.75">
      <c r="A2" s="241"/>
      <c r="B2" s="242"/>
      <c r="C2" s="242"/>
      <c r="D2" s="243"/>
    </row>
    <row r="3" spans="1:4" ht="12.75">
      <c r="A3" s="76" t="s">
        <v>374</v>
      </c>
      <c r="B3" s="77" t="s">
        <v>375</v>
      </c>
      <c r="C3" s="77" t="s">
        <v>376</v>
      </c>
      <c r="D3" s="78" t="s">
        <v>377</v>
      </c>
    </row>
    <row r="4" spans="1:4" ht="63.75">
      <c r="A4" s="76" t="s">
        <v>378</v>
      </c>
      <c r="B4" s="79" t="s">
        <v>379</v>
      </c>
      <c r="C4" s="79" t="s">
        <v>380</v>
      </c>
      <c r="D4" s="80" t="s">
        <v>381</v>
      </c>
    </row>
    <row r="5" spans="1:4" ht="126.75" customHeight="1" thickBot="1">
      <c r="A5" s="81" t="s">
        <v>382</v>
      </c>
      <c r="B5" s="82" t="s">
        <v>383</v>
      </c>
      <c r="C5" s="82" t="s">
        <v>384</v>
      </c>
      <c r="D5" s="83" t="s">
        <v>385</v>
      </c>
    </row>
    <row r="6" spans="1:4" ht="13.5" thickBot="1">
      <c r="A6" s="84"/>
      <c r="B6" s="85"/>
      <c r="C6" s="85"/>
      <c r="D6" s="85"/>
    </row>
    <row r="7" spans="1:4" ht="15" customHeight="1">
      <c r="A7" s="244" t="s">
        <v>386</v>
      </c>
      <c r="B7" s="245"/>
      <c r="C7" s="245"/>
      <c r="D7" s="246"/>
    </row>
    <row r="8" spans="1:4" ht="12.75">
      <c r="A8" s="247"/>
      <c r="B8" s="248"/>
      <c r="C8" s="248"/>
      <c r="D8" s="249"/>
    </row>
    <row r="9" spans="1:4" ht="12.75">
      <c r="A9" s="86" t="s">
        <v>387</v>
      </c>
      <c r="B9" s="87" t="s">
        <v>388</v>
      </c>
      <c r="C9" s="250" t="s">
        <v>389</v>
      </c>
      <c r="D9" s="251"/>
    </row>
    <row r="10" spans="1:4" ht="45.75" customHeight="1">
      <c r="A10" s="76" t="s">
        <v>390</v>
      </c>
      <c r="B10" s="88">
        <v>10</v>
      </c>
      <c r="C10" s="252" t="s">
        <v>391</v>
      </c>
      <c r="D10" s="253"/>
    </row>
    <row r="11" spans="1:4" ht="45.75" customHeight="1">
      <c r="A11" s="76" t="s">
        <v>392</v>
      </c>
      <c r="B11" s="88">
        <v>6</v>
      </c>
      <c r="C11" s="252" t="s">
        <v>393</v>
      </c>
      <c r="D11" s="253"/>
    </row>
    <row r="12" spans="1:4" ht="45.75" customHeight="1">
      <c r="A12" s="76" t="s">
        <v>394</v>
      </c>
      <c r="B12" s="88">
        <v>2</v>
      </c>
      <c r="C12" s="252" t="s">
        <v>395</v>
      </c>
      <c r="D12" s="253"/>
    </row>
    <row r="13" spans="1:4" ht="54.75" customHeight="1" thickBot="1">
      <c r="A13" s="81" t="s">
        <v>396</v>
      </c>
      <c r="B13" s="89">
        <v>0</v>
      </c>
      <c r="C13" s="254" t="s">
        <v>397</v>
      </c>
      <c r="D13" s="255"/>
    </row>
    <row r="14" spans="1:4" ht="13.5" thickBot="1">
      <c r="A14" s="84"/>
      <c r="B14" s="85"/>
      <c r="C14" s="85"/>
      <c r="D14" s="85"/>
    </row>
    <row r="15" spans="1:4" ht="15" customHeight="1">
      <c r="A15" s="244" t="s">
        <v>398</v>
      </c>
      <c r="B15" s="245"/>
      <c r="C15" s="245"/>
      <c r="D15" s="246"/>
    </row>
    <row r="16" spans="1:4" ht="12.75">
      <c r="A16" s="247"/>
      <c r="B16" s="248"/>
      <c r="C16" s="248"/>
      <c r="D16" s="249"/>
    </row>
    <row r="17" spans="1:4" ht="12.75">
      <c r="A17" s="76" t="s">
        <v>399</v>
      </c>
      <c r="B17" s="77" t="s">
        <v>400</v>
      </c>
      <c r="C17" s="250" t="s">
        <v>389</v>
      </c>
      <c r="D17" s="251"/>
    </row>
    <row r="18" spans="1:4" ht="33" customHeight="1">
      <c r="A18" s="76" t="s">
        <v>401</v>
      </c>
      <c r="B18" s="77">
        <v>4</v>
      </c>
      <c r="C18" s="252" t="s">
        <v>402</v>
      </c>
      <c r="D18" s="253"/>
    </row>
    <row r="19" spans="1:4" ht="33" customHeight="1">
      <c r="A19" s="76" t="s">
        <v>403</v>
      </c>
      <c r="B19" s="77">
        <v>3</v>
      </c>
      <c r="C19" s="252" t="s">
        <v>404</v>
      </c>
      <c r="D19" s="253"/>
    </row>
    <row r="20" spans="1:4" ht="33" customHeight="1">
      <c r="A20" s="76" t="s">
        <v>405</v>
      </c>
      <c r="B20" s="77">
        <v>2</v>
      </c>
      <c r="C20" s="252" t="s">
        <v>406</v>
      </c>
      <c r="D20" s="253"/>
    </row>
    <row r="21" spans="1:4" ht="33" customHeight="1" thickBot="1">
      <c r="A21" s="81" t="s">
        <v>407</v>
      </c>
      <c r="B21" s="90">
        <v>1</v>
      </c>
      <c r="C21" s="254" t="s">
        <v>408</v>
      </c>
      <c r="D21" s="255"/>
    </row>
    <row r="22" spans="1:4" ht="13.5" thickBot="1">
      <c r="A22" s="84"/>
      <c r="B22" s="85"/>
      <c r="C22" s="85"/>
      <c r="D22" s="85"/>
    </row>
    <row r="23" spans="1:6" ht="15" customHeight="1">
      <c r="A23" s="244" t="s">
        <v>409</v>
      </c>
      <c r="B23" s="245"/>
      <c r="C23" s="245"/>
      <c r="D23" s="245"/>
      <c r="E23" s="245"/>
      <c r="F23" s="246"/>
    </row>
    <row r="24" spans="1:6" ht="12.75">
      <c r="A24" s="247"/>
      <c r="B24" s="248"/>
      <c r="C24" s="248"/>
      <c r="D24" s="248"/>
      <c r="E24" s="248"/>
      <c r="F24" s="249"/>
    </row>
    <row r="25" spans="1:6" ht="12.75">
      <c r="A25" s="256" t="s">
        <v>410</v>
      </c>
      <c r="B25" s="257"/>
      <c r="C25" s="260" t="s">
        <v>411</v>
      </c>
      <c r="D25" s="261"/>
      <c r="E25" s="261"/>
      <c r="F25" s="262"/>
    </row>
    <row r="26" spans="1:6" ht="12.75">
      <c r="A26" s="258"/>
      <c r="B26" s="259"/>
      <c r="C26" s="77">
        <v>4</v>
      </c>
      <c r="D26" s="77">
        <v>3</v>
      </c>
      <c r="E26" s="77">
        <v>2</v>
      </c>
      <c r="F26" s="78">
        <v>1</v>
      </c>
    </row>
    <row r="27" spans="1:6" ht="12.75">
      <c r="A27" s="263" t="s">
        <v>412</v>
      </c>
      <c r="B27" s="77">
        <v>10</v>
      </c>
      <c r="C27" s="91" t="s">
        <v>413</v>
      </c>
      <c r="D27" s="91" t="s">
        <v>414</v>
      </c>
      <c r="E27" s="92" t="s">
        <v>415</v>
      </c>
      <c r="F27" s="93" t="s">
        <v>416</v>
      </c>
    </row>
    <row r="28" spans="1:6" ht="12.75">
      <c r="A28" s="263"/>
      <c r="B28" s="77">
        <v>6</v>
      </c>
      <c r="C28" s="91" t="s">
        <v>417</v>
      </c>
      <c r="D28" s="92" t="s">
        <v>418</v>
      </c>
      <c r="E28" s="92" t="s">
        <v>419</v>
      </c>
      <c r="F28" s="94" t="s">
        <v>420</v>
      </c>
    </row>
    <row r="29" spans="1:6" ht="13.5" thickBot="1">
      <c r="A29" s="264"/>
      <c r="B29" s="90">
        <v>2</v>
      </c>
      <c r="C29" s="95" t="s">
        <v>421</v>
      </c>
      <c r="D29" s="95" t="s">
        <v>420</v>
      </c>
      <c r="E29" s="96" t="s">
        <v>422</v>
      </c>
      <c r="F29" s="97" t="s">
        <v>423</v>
      </c>
    </row>
    <row r="30" spans="1:4" ht="13.5" thickBot="1">
      <c r="A30" s="84"/>
      <c r="B30" s="85"/>
      <c r="C30" s="85"/>
      <c r="D30" s="85"/>
    </row>
    <row r="31" spans="1:4" ht="15" customHeight="1">
      <c r="A31" s="244" t="s">
        <v>424</v>
      </c>
      <c r="B31" s="245"/>
      <c r="C31" s="245"/>
      <c r="D31" s="246"/>
    </row>
    <row r="32" spans="1:4" ht="12.75">
      <c r="A32" s="247"/>
      <c r="B32" s="248"/>
      <c r="C32" s="248"/>
      <c r="D32" s="249"/>
    </row>
    <row r="33" spans="1:4" ht="12.75">
      <c r="A33" s="76" t="s">
        <v>425</v>
      </c>
      <c r="B33" s="77" t="s">
        <v>426</v>
      </c>
      <c r="C33" s="250" t="s">
        <v>389</v>
      </c>
      <c r="D33" s="251"/>
    </row>
    <row r="34" spans="1:4" ht="44.25" customHeight="1">
      <c r="A34" s="76" t="s">
        <v>390</v>
      </c>
      <c r="B34" s="77" t="s">
        <v>427</v>
      </c>
      <c r="C34" s="252" t="s">
        <v>428</v>
      </c>
      <c r="D34" s="253"/>
    </row>
    <row r="35" spans="1:4" ht="51" customHeight="1">
      <c r="A35" s="76" t="s">
        <v>392</v>
      </c>
      <c r="B35" s="77" t="s">
        <v>429</v>
      </c>
      <c r="C35" s="252" t="s">
        <v>430</v>
      </c>
      <c r="D35" s="253"/>
    </row>
    <row r="36" spans="1:4" ht="26.25" customHeight="1">
      <c r="A36" s="76" t="s">
        <v>394</v>
      </c>
      <c r="B36" s="77" t="s">
        <v>431</v>
      </c>
      <c r="C36" s="252" t="s">
        <v>432</v>
      </c>
      <c r="D36" s="253"/>
    </row>
    <row r="37" spans="1:4" ht="41.25" customHeight="1" thickBot="1">
      <c r="A37" s="81" t="s">
        <v>396</v>
      </c>
      <c r="B37" s="90" t="s">
        <v>433</v>
      </c>
      <c r="C37" s="254" t="s">
        <v>434</v>
      </c>
      <c r="D37" s="255"/>
    </row>
    <row r="38" spans="1:4" ht="13.5" thickBot="1">
      <c r="A38" s="84"/>
      <c r="B38" s="85"/>
      <c r="C38" s="85"/>
      <c r="D38" s="85"/>
    </row>
    <row r="39" spans="1:4" ht="15" customHeight="1">
      <c r="A39" s="265" t="s">
        <v>435</v>
      </c>
      <c r="B39" s="266"/>
      <c r="C39" s="267"/>
      <c r="D39" s="98"/>
    </row>
    <row r="40" spans="1:4" ht="12.75">
      <c r="A40" s="268"/>
      <c r="B40" s="269"/>
      <c r="C40" s="270"/>
      <c r="D40" s="98"/>
    </row>
    <row r="41" spans="1:4" ht="12.75">
      <c r="A41" s="76" t="s">
        <v>436</v>
      </c>
      <c r="B41" s="77" t="s">
        <v>437</v>
      </c>
      <c r="C41" s="78" t="s">
        <v>438</v>
      </c>
      <c r="D41" s="84"/>
    </row>
    <row r="42" spans="1:4" ht="31.5" customHeight="1">
      <c r="A42" s="76" t="s">
        <v>439</v>
      </c>
      <c r="B42" s="77">
        <v>100</v>
      </c>
      <c r="C42" s="80" t="s">
        <v>440</v>
      </c>
      <c r="D42" s="85"/>
    </row>
    <row r="43" spans="1:4" ht="27" customHeight="1">
      <c r="A43" s="76" t="s">
        <v>441</v>
      </c>
      <c r="B43" s="77">
        <v>60</v>
      </c>
      <c r="C43" s="80" t="s">
        <v>442</v>
      </c>
      <c r="D43" s="85"/>
    </row>
    <row r="44" spans="1:4" ht="25.5" customHeight="1">
      <c r="A44" s="76" t="s">
        <v>443</v>
      </c>
      <c r="B44" s="77">
        <v>25</v>
      </c>
      <c r="C44" s="80" t="s">
        <v>444</v>
      </c>
      <c r="D44" s="85"/>
    </row>
    <row r="45" spans="1:4" ht="27" customHeight="1" thickBot="1">
      <c r="A45" s="81" t="s">
        <v>445</v>
      </c>
      <c r="B45" s="90">
        <v>10</v>
      </c>
      <c r="C45" s="83" t="s">
        <v>446</v>
      </c>
      <c r="D45" s="85"/>
    </row>
    <row r="46" spans="1:4" ht="13.5" thickBot="1">
      <c r="A46" s="84"/>
      <c r="B46" s="85"/>
      <c r="C46" s="85"/>
      <c r="D46" s="85"/>
    </row>
    <row r="47" spans="1:6" ht="15" customHeight="1">
      <c r="A47" s="265" t="s">
        <v>447</v>
      </c>
      <c r="B47" s="266"/>
      <c r="C47" s="266"/>
      <c r="D47" s="266"/>
      <c r="E47" s="266"/>
      <c r="F47" s="267"/>
    </row>
    <row r="48" spans="1:6" ht="12.75">
      <c r="A48" s="268"/>
      <c r="B48" s="269"/>
      <c r="C48" s="269"/>
      <c r="D48" s="269"/>
      <c r="E48" s="269"/>
      <c r="F48" s="270"/>
    </row>
    <row r="49" spans="1:6" ht="15" customHeight="1">
      <c r="A49" s="256" t="s">
        <v>448</v>
      </c>
      <c r="B49" s="257"/>
      <c r="C49" s="250" t="s">
        <v>449</v>
      </c>
      <c r="D49" s="250"/>
      <c r="E49" s="250"/>
      <c r="F49" s="251"/>
    </row>
    <row r="50" spans="1:6" ht="12.75">
      <c r="A50" s="258"/>
      <c r="B50" s="259"/>
      <c r="C50" s="99" t="s">
        <v>450</v>
      </c>
      <c r="D50" s="99" t="s">
        <v>451</v>
      </c>
      <c r="E50" s="99" t="s">
        <v>452</v>
      </c>
      <c r="F50" s="100" t="s">
        <v>453</v>
      </c>
    </row>
    <row r="51" spans="1:6" ht="15" customHeight="1">
      <c r="A51" s="278" t="s">
        <v>454</v>
      </c>
      <c r="B51" s="77">
        <v>100</v>
      </c>
      <c r="C51" s="91" t="s">
        <v>455</v>
      </c>
      <c r="D51" s="91" t="s">
        <v>456</v>
      </c>
      <c r="E51" s="91" t="s">
        <v>457</v>
      </c>
      <c r="F51" s="93" t="s">
        <v>458</v>
      </c>
    </row>
    <row r="52" spans="1:6" ht="12.75">
      <c r="A52" s="279"/>
      <c r="B52" s="77">
        <v>60</v>
      </c>
      <c r="C52" s="91" t="s">
        <v>459</v>
      </c>
      <c r="D52" s="91" t="s">
        <v>460</v>
      </c>
      <c r="E52" s="92" t="s">
        <v>461</v>
      </c>
      <c r="F52" s="101" t="s">
        <v>462</v>
      </c>
    </row>
    <row r="53" spans="1:6" ht="12.75">
      <c r="A53" s="279"/>
      <c r="B53" s="77">
        <v>25</v>
      </c>
      <c r="C53" s="91" t="s">
        <v>463</v>
      </c>
      <c r="D53" s="92" t="s">
        <v>464</v>
      </c>
      <c r="E53" s="92" t="s">
        <v>465</v>
      </c>
      <c r="F53" s="94" t="s">
        <v>466</v>
      </c>
    </row>
    <row r="54" spans="1:6" ht="13.5" thickBot="1">
      <c r="A54" s="280"/>
      <c r="B54" s="90">
        <v>10</v>
      </c>
      <c r="C54" s="102" t="s">
        <v>467</v>
      </c>
      <c r="D54" s="96" t="s">
        <v>468</v>
      </c>
      <c r="E54" s="95" t="s">
        <v>469</v>
      </c>
      <c r="F54" s="103" t="s">
        <v>470</v>
      </c>
    </row>
    <row r="55" spans="1:4" ht="13.5" thickBot="1">
      <c r="A55" s="84"/>
      <c r="B55" s="85"/>
      <c r="C55" s="85"/>
      <c r="D55" s="85"/>
    </row>
    <row r="56" spans="1:4" ht="15" customHeight="1">
      <c r="A56" s="265" t="s">
        <v>471</v>
      </c>
      <c r="B56" s="266"/>
      <c r="C56" s="267"/>
      <c r="D56" s="98"/>
    </row>
    <row r="57" spans="1:4" ht="12.75">
      <c r="A57" s="268"/>
      <c r="B57" s="269"/>
      <c r="C57" s="270"/>
      <c r="D57" s="98"/>
    </row>
    <row r="58" spans="1:4" ht="12.75">
      <c r="A58" s="76" t="s">
        <v>472</v>
      </c>
      <c r="B58" s="77" t="s">
        <v>473</v>
      </c>
      <c r="C58" s="78" t="s">
        <v>389</v>
      </c>
      <c r="D58" s="84"/>
    </row>
    <row r="59" spans="1:4" ht="38.25">
      <c r="A59" s="76" t="s">
        <v>474</v>
      </c>
      <c r="B59" s="77" t="s">
        <v>475</v>
      </c>
      <c r="C59" s="80" t="s">
        <v>476</v>
      </c>
      <c r="D59" s="85"/>
    </row>
    <row r="60" spans="1:4" ht="51">
      <c r="A60" s="76" t="s">
        <v>477</v>
      </c>
      <c r="B60" s="77" t="s">
        <v>478</v>
      </c>
      <c r="C60" s="80" t="s">
        <v>479</v>
      </c>
      <c r="D60" s="85"/>
    </row>
    <row r="61" spans="1:4" ht="38.25">
      <c r="A61" s="76" t="s">
        <v>480</v>
      </c>
      <c r="B61" s="77" t="s">
        <v>481</v>
      </c>
      <c r="C61" s="80" t="s">
        <v>482</v>
      </c>
      <c r="D61" s="85"/>
    </row>
    <row r="62" spans="1:4" ht="64.5" thickBot="1">
      <c r="A62" s="81" t="s">
        <v>483</v>
      </c>
      <c r="B62" s="90">
        <v>20</v>
      </c>
      <c r="C62" s="83" t="s">
        <v>484</v>
      </c>
      <c r="D62" s="85"/>
    </row>
    <row r="63" spans="1:4" ht="13.5" thickBot="1">
      <c r="A63" s="84"/>
      <c r="B63" s="85"/>
      <c r="C63" s="85"/>
      <c r="D63" s="85"/>
    </row>
    <row r="64" spans="1:4" ht="15" customHeight="1">
      <c r="A64" s="265" t="s">
        <v>485</v>
      </c>
      <c r="B64" s="266"/>
      <c r="C64" s="266"/>
      <c r="D64" s="267"/>
    </row>
    <row r="65" spans="1:4" ht="12.75">
      <c r="A65" s="268"/>
      <c r="B65" s="269"/>
      <c r="C65" s="269"/>
      <c r="D65" s="270"/>
    </row>
    <row r="66" spans="1:4" ht="12.75">
      <c r="A66" s="76" t="s">
        <v>472</v>
      </c>
      <c r="B66" s="271" t="s">
        <v>389</v>
      </c>
      <c r="C66" s="272"/>
      <c r="D66" s="273"/>
    </row>
    <row r="67" spans="1:4" ht="25.5" customHeight="1">
      <c r="A67" s="104" t="s">
        <v>474</v>
      </c>
      <c r="B67" s="105" t="s">
        <v>486</v>
      </c>
      <c r="C67" s="274" t="s">
        <v>487</v>
      </c>
      <c r="D67" s="275"/>
    </row>
    <row r="68" spans="1:4" ht="25.5" customHeight="1">
      <c r="A68" s="106" t="s">
        <v>477</v>
      </c>
      <c r="B68" s="105" t="s">
        <v>488</v>
      </c>
      <c r="C68" s="274" t="s">
        <v>489</v>
      </c>
      <c r="D68" s="275"/>
    </row>
    <row r="69" spans="1:4" ht="25.5" customHeight="1">
      <c r="A69" s="107" t="s">
        <v>480</v>
      </c>
      <c r="B69" s="105" t="s">
        <v>490</v>
      </c>
      <c r="C69" s="274" t="s">
        <v>491</v>
      </c>
      <c r="D69" s="275"/>
    </row>
    <row r="70" spans="1:4" ht="25.5" customHeight="1" thickBot="1">
      <c r="A70" s="108" t="s">
        <v>483</v>
      </c>
      <c r="B70" s="109" t="s">
        <v>492</v>
      </c>
      <c r="C70" s="276" t="s">
        <v>493</v>
      </c>
      <c r="D70" s="277"/>
    </row>
  </sheetData>
  <sheetProtection/>
  <mergeCells count="35"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  <mergeCell ref="A64:D65"/>
    <mergeCell ref="C33:D33"/>
    <mergeCell ref="C34:D34"/>
    <mergeCell ref="C35:D35"/>
    <mergeCell ref="C36:D36"/>
    <mergeCell ref="C37:D37"/>
    <mergeCell ref="A39:C40"/>
    <mergeCell ref="C21:D21"/>
    <mergeCell ref="A23:F24"/>
    <mergeCell ref="A25:B26"/>
    <mergeCell ref="C25:F25"/>
    <mergeCell ref="A27:A29"/>
    <mergeCell ref="A31:D32"/>
    <mergeCell ref="C13:D13"/>
    <mergeCell ref="A15:D16"/>
    <mergeCell ref="C17:D17"/>
    <mergeCell ref="C18:D18"/>
    <mergeCell ref="C19:D19"/>
    <mergeCell ref="C20:D20"/>
    <mergeCell ref="A1:D2"/>
    <mergeCell ref="A7:D8"/>
    <mergeCell ref="C9:D9"/>
    <mergeCell ref="C10:D10"/>
    <mergeCell ref="C11:D11"/>
    <mergeCell ref="C12:D12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Diana Yulieth Melo Villarraga</cp:lastModifiedBy>
  <cp:lastPrinted>2013-06-20T16:17:39Z</cp:lastPrinted>
  <dcterms:created xsi:type="dcterms:W3CDTF">2004-11-18T17:23:14Z</dcterms:created>
  <dcterms:modified xsi:type="dcterms:W3CDTF">2023-12-29T17:50:51Z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