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730" tabRatio="555" activeTab="0"/>
  </bookViews>
  <sheets>
    <sheet name="MATRIZ" sheetId="1" r:id="rId1"/>
    <sheet name="GRAFICAS" sheetId="2" r:id="rId2"/>
    <sheet name="PELIGROS" sheetId="3" r:id="rId3"/>
    <sheet name="EVALUACIONES" sheetId="4" r:id="rId4"/>
  </sheets>
  <externalReferences>
    <externalReference r:id="rId7"/>
    <externalReference r:id="rId8"/>
    <externalReference r:id="rId9"/>
  </externalReferences>
  <definedNames>
    <definedName name="DICO">'[1]Lista'!$B$2:$B$3</definedName>
    <definedName name="PRO">#REF!</definedName>
    <definedName name="Procesos">#REF!</definedName>
  </definedNames>
  <calcPr fullCalcOnLoad="1"/>
</workbook>
</file>

<file path=xl/comments1.xml><?xml version="1.0" encoding="utf-8"?>
<comments xmlns="http://schemas.openxmlformats.org/spreadsheetml/2006/main">
  <authors>
    <author>DIANA</author>
    <author>Ingrid Martin Barrera</author>
    <author>Pedro Fernandez</author>
    <author>Diana Lozano</author>
  </authors>
  <commentList>
    <comment ref="T11" authorId="0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B12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D12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  <comment ref="F12" authorId="2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T12" authorId="3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2" authorId="3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</commentList>
</comments>
</file>

<file path=xl/sharedStrings.xml><?xml version="1.0" encoding="utf-8"?>
<sst xmlns="http://schemas.openxmlformats.org/spreadsheetml/2006/main" count="1577" uniqueCount="529">
  <si>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</si>
  <si>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</si>
  <si>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</si>
  <si>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</si>
  <si>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</si>
  <si>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</si>
  <si>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</si>
  <si>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</si>
  <si>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</si>
  <si>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</si>
  <si>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</si>
  <si>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</si>
  <si>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</si>
  <si>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</si>
  <si>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</si>
  <si>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</si>
  <si>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</si>
  <si>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</si>
  <si>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</si>
  <si>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</si>
  <si>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</si>
  <si>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</si>
  <si>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</si>
  <si>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</si>
  <si>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</si>
  <si>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</si>
  <si>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</si>
  <si>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</si>
  <si>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</si>
  <si>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</si>
  <si>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</si>
  <si>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</si>
  <si>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</si>
  <si>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</si>
  <si>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</si>
  <si>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</si>
  <si>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</si>
  <si>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</si>
  <si>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</si>
  <si>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</si>
  <si>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</si>
  <si>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</si>
  <si>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</si>
  <si>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</si>
  <si>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</si>
  <si>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</si>
  <si>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</si>
  <si>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</si>
  <si>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</si>
  <si>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</si>
  <si>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</si>
  <si>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</si>
  <si>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</si>
  <si>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</si>
  <si>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</si>
  <si>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</si>
  <si>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</si>
  <si>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</si>
  <si>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</si>
  <si>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</si>
  <si>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</si>
  <si>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</si>
  <si>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</si>
  <si>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</si>
  <si>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</si>
  <si>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</si>
  <si>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</si>
  <si>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</si>
  <si>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</si>
  <si>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</si>
  <si>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</si>
  <si>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</si>
  <si>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</si>
  <si>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</si>
  <si>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</si>
  <si>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</si>
  <si>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</si>
  <si>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</si>
  <si>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</si>
  <si>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</si>
  <si>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</si>
  <si>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</si>
  <si>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</si>
  <si>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</si>
  <si>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</si>
  <si>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</si>
  <si>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</si>
  <si>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</si>
  <si>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</si>
  <si>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</si>
  <si>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</si>
  <si>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</si>
  <si>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</si>
  <si>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</si>
  <si>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</si>
  <si>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</si>
  <si>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</si>
  <si>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</si>
  <si>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</si>
  <si>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</si>
  <si>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</si>
  <si>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</si>
  <si>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</si>
  <si>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</si>
  <si>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</si>
  <si>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</si>
  <si>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</si>
  <si>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</si>
  <si>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</si>
  <si>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</si>
  <si>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</si>
  <si>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</si>
  <si>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</si>
  <si>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</si>
  <si>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</si>
  <si>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</si>
  <si>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</si>
  <si>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</si>
  <si>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</si>
  <si>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</si>
  <si>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</si>
  <si>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</si>
  <si>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</si>
  <si>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</si>
  <si>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</si>
  <si>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</si>
  <si>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</si>
  <si>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</si>
  <si>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</si>
  <si>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</si>
  <si>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</si>
  <si>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</si>
  <si>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</si>
  <si>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</si>
  <si>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</si>
  <si>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</si>
  <si>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</si>
  <si>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</si>
  <si>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</si>
  <si>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</si>
  <si>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</si>
  <si>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</si>
  <si>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</si>
  <si>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</si>
  <si>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</si>
  <si>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</si>
  <si>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</si>
  <si>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</si>
  <si>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</si>
  <si>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</si>
  <si>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</si>
  <si>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</si>
  <si>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</si>
  <si>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</si>
  <si>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</si>
  <si>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</si>
  <si>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</si>
  <si>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</si>
  <si>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</si>
  <si>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</si>
  <si>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</si>
  <si>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</si>
  <si>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</si>
  <si>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</si>
  <si>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</si>
  <si>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</si>
  <si>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</si>
  <si>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</si>
  <si>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</si>
  <si>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</si>
  <si>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</si>
  <si>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</si>
  <si>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</si>
  <si>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</si>
  <si>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</si>
  <si>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</si>
  <si>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</si>
  <si>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</si>
  <si>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</si>
  <si>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</si>
  <si>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</si>
  <si>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</si>
  <si>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</si>
  <si>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</si>
  <si>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</si>
  <si>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</si>
  <si>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</si>
  <si>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</si>
  <si>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</si>
  <si>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 xml:space="preserve">Administrativos </t>
  </si>
  <si>
    <t xml:space="preserve">Oficinas </t>
  </si>
  <si>
    <t xml:space="preserve">Actividades de aspectos administrativos </t>
  </si>
  <si>
    <t>Realizar la programación de la sede,Actulizar las bases de datos, Organizar los docuemnetos de la sede,Interacción con los compañeros de trabajo o con los visitantes de la sede</t>
  </si>
  <si>
    <t>Rutinaria</t>
  </si>
  <si>
    <t>Condiciones en las tareas :carga mental, contenido de la tarea, demandas emocionales, modelo de dirección y liderazgo; exigencias del cliente.  (responsabilidades propias del cargo.)</t>
  </si>
  <si>
    <t>Stress Laboral. Estados de ansiedad y/o depresión .Alteraciones
cardiovasculares y gastrointestinales, Cefaleas, migrañas, perdida de la concentración, irritabilidad, insomnio.</t>
  </si>
  <si>
    <t>Se tiene establecido  perfiles de cargo con roles y responsabilidades claras.</t>
  </si>
  <si>
    <t>Programa de Riesgo psicosocial y estudio de clima organizacional.</t>
  </si>
  <si>
    <t>Manejo de pausas activas ,comité de convivencia laboral</t>
  </si>
  <si>
    <t>NA</t>
  </si>
  <si>
    <t>Actividades de prevención en riesgo psicosocial según recomendación informe de batería del riesgo.</t>
  </si>
  <si>
    <t>Estrés laboral</t>
  </si>
  <si>
    <t>SI</t>
  </si>
  <si>
    <t>1) Capacitar en técnicas de manejo del stress laboral                                                                                       2) capacitar en habilidades sociales                                                                                  3) Incrementar las oportunidades para el aprendizaje y el desarrollo de nuevas habilidades.                                                                                                                                   4)Realizar Pausas Activas                                                                                                                 5)Aplicar prueba de Batería de Riesgo Psicosocial para identificar factores de riesgo.</t>
  </si>
  <si>
    <t>COPASST-RESPONSABLE SST</t>
  </si>
  <si>
    <t>los lugares de trabajo,
el manejo de equipos, 
el riesgo eléctrico  
los incendios que pueden producirse en el lugar de trabajo.</t>
  </si>
  <si>
    <t>Corto circuito, daños eléctricos ,incendio.</t>
  </si>
  <si>
    <t>Cableado eléctrico con materiales aislantes, señalización del riesgo y mantenimiento de redes eléctricas.</t>
  </si>
  <si>
    <t>Programa de orden y aseo.  
Capacitación de riesgo eléctrico.</t>
  </si>
  <si>
    <t xml:space="preserve">Mantenimiento de redes y cableado eléctrico </t>
  </si>
  <si>
    <t xml:space="preserve"> Inspecciones de seguridad de elementos de respuesta ante emergencias.                                                                                                                                                                                                </t>
  </si>
  <si>
    <t>Incendio.</t>
  </si>
  <si>
    <t>RESPONSABLE SST</t>
  </si>
  <si>
    <t>Exposición a  agentes biológicos por contacto  directo entre personas o contacto con objetos contaminado</t>
  </si>
  <si>
    <t>Enfermedad infección respiratoria aguda (IRA ) de leve a grave ,que puede ocasionar enfermedad pulmonar crónica , neumonía o muerte.</t>
  </si>
  <si>
    <t>Protocolo de lavado de manos</t>
  </si>
  <si>
    <t>Limpieza diaria  y frecuente de las superficies de trabajo</t>
  </si>
  <si>
    <t>Sensibilización hábitos saludables y protocolo de lavado de manos.</t>
  </si>
  <si>
    <t>MEDIO</t>
  </si>
  <si>
    <t>RIESGO NO ACEPTABLE O ACEPTABLE CON CONTROL ESPECIFICO</t>
  </si>
  <si>
    <t xml:space="preserve">Filtros de aire de alta frecuencia en el ambiente de trabajo  </t>
  </si>
  <si>
    <t xml:space="preserve">Jornadas flexibles y horarios distintos de los trabajadores.Trabajo en casa con toda la legislación Capacitación de sobre prevención y protección del Covid-19. Uso adecuado de EPP colocación y remoción, disposición o desinfección apropiada inspección para detectar daños y mantenimiento y limitaciones del equipo
Procedimientos de limpieza y desinfección. Recursos para la limpieza y desinfección. Protocolo de recepción de correspondencia. Medidas de riesgo psicosocial por el Covid-19 (capacitaciones y seguimientos actividades de bienestar). </t>
  </si>
  <si>
    <t>EPP (tapabocas, guantes y gafas) cuando aplique.</t>
  </si>
  <si>
    <t>RIESGO MEJORABLE</t>
  </si>
  <si>
    <t>COVID-19</t>
  </si>
  <si>
    <t>EPP (tapabocas) cuando aplique.</t>
  </si>
  <si>
    <t>RESPONSABLE SST-Gestion Humana</t>
  </si>
  <si>
    <t>No Rutinaria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</si>
  <si>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</si>
  <si>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</si>
  <si>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Silla ergonómica.</t>
  </si>
  <si>
    <t>Realización de pausa activas y sensibilización de hábitos de vida saludable y exámenes ocupacionales periódicosn con enfasis ostemuscular</t>
  </si>
  <si>
    <t>Diseño ergonómico de los puestos de trabajo y de herramientas manuales.</t>
  </si>
  <si>
    <t>Establecer pausas activas que permitan descansar, aplicación de SVE Osteomuscular</t>
  </si>
  <si>
    <t>Enfermedad laboral(lumbalgias)</t>
  </si>
  <si>
    <t>Compra de elementos ergonómicos, inspecciones de puesto de trabajo y mantenimiento de sillas</t>
  </si>
  <si>
    <t>1) Capacitación en Higiene Postural . 
2) Inspecciones de condiciones biomecánicas en el puesto de trabajo.
3) Implementar programa de pausas activas y actividades de prevención de DME(DESORDENES MUSCULO-ESQUELETICOS)                                    4)FOMENTAR EL AUTOCUIDADO.                                                                  5)Realizar evaluaciones médicas ocupacionales con énfasis osteomuscular y seguimiento de las recomendaciones.</t>
  </si>
  <si>
    <t xml:space="preserve">Los  Salones de trabajo o áreas de la sede </t>
  </si>
  <si>
    <t xml:space="preserve">Administración de los salones y de la sede en general </t>
  </si>
  <si>
    <t xml:space="preserve">Organizar el ingereso de los visitantes a las zonas de trabajo, Inspeccionar los salones de trabajo y bodegas,Traslado de elementos de un salón a otro salón  
</t>
  </si>
  <si>
    <t>Almacenamiento,
superficies de trabajo (irregularidades, deslizantes, con diferencia del nivel) condiciones de orden y aseo, caídas de objeto</t>
  </si>
  <si>
    <t>lesiones leves o graves( por fracturas o caídas a nivel )</t>
  </si>
  <si>
    <t>Mantener en orden  los puestos de trabajo.</t>
  </si>
  <si>
    <t>Programa de orden y aseo.</t>
  </si>
  <si>
    <t>Sensibilización  reporte de actos y condiciones inseguras en el trabajo.</t>
  </si>
  <si>
    <t>Mantenimiento preventivo y correctivo de las áreas de trabajo y reparaciones locativas</t>
  </si>
  <si>
    <t>Inspecciones de orden y aseo a las área de trabajo.</t>
  </si>
  <si>
    <t>Accidente de trabajo(fracturas)</t>
  </si>
  <si>
    <t xml:space="preserve"> Impacto, intermitente y continuo de la musica </t>
  </si>
  <si>
    <t>Disminución de audición.</t>
  </si>
  <si>
    <t>Suministro de EPP</t>
  </si>
  <si>
    <t>Suministro de EPP, examen ocupacional</t>
  </si>
  <si>
    <t>Protectores auditivos</t>
  </si>
  <si>
    <t>Hipoacusia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</si>
  <si>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</si>
  <si>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</si>
  <si>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</si>
  <si>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</si>
  <si>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</si>
  <si>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</si>
  <si>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</si>
  <si>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 xml:space="preserve">Operativo </t>
  </si>
  <si>
    <t>Actividades de preparación de bebidas calientes, Limpieza de salas, baños  y zonas comunes</t>
  </si>
  <si>
    <t xml:space="preserve">Limpiar los salones, baños y áreas comunes de la sede, preparar bebidas calientes a los trabajadores  </t>
  </si>
  <si>
    <t>Contratistas Servicios Generales</t>
  </si>
  <si>
    <t>Dermatosis, reacciones alérgicas, enfermedades infectocontagiosas, alteraciones en los diferentes  sistemas.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</si>
  <si>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</si>
  <si>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</si>
  <si>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</si>
  <si>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</si>
  <si>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</si>
  <si>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</si>
  <si>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</si>
  <si>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</si>
  <si>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</si>
  <si>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</si>
  <si>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</si>
  <si>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</si>
  <si>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</si>
  <si>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</si>
  <si>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</si>
  <si>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</si>
  <si>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</si>
  <si>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</si>
  <si>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Sensibilización  sobre riesgo psicosocial</t>
  </si>
  <si>
    <t>Realización de pausa activas y sensibilización de hábitos de vida saludable.</t>
  </si>
  <si>
    <t>Establecer pausas activas que permitan descansar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</si>
  <si>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</si>
  <si>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</si>
  <si>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</si>
  <si>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</si>
  <si>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Socialización  condiciones seguras.</t>
  </si>
  <si>
    <t>Accidente de trabajo(Fracturas)</t>
  </si>
  <si>
    <t>Programa de orden y aseo</t>
  </si>
  <si>
    <t xml:space="preserve">Vigilancia de todo el edificio </t>
  </si>
  <si>
    <t xml:space="preserve">Vigilar, inspeccionar las áreas del edificio, recepción de ingreso de personal trabajador y visitantes </t>
  </si>
  <si>
    <t>Contratistas vigilancia y Visitantes</t>
  </si>
  <si>
    <t xml:space="preserve">Capacitación de sobre prevención y protección del Covid-19. Uso adecuado de EPP colocación y remoción, disposición o desinfección, Procedimientos de limpieza y desinfección. Recursos para la limpieza y desinfección. 
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</si>
  <si>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</si>
  <si>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</si>
  <si>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</si>
  <si>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</si>
  <si>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</si>
  <si>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Actividades de mantenimiento estructural</t>
  </si>
  <si>
    <t xml:space="preserve"> Impacto, intermitente y continuo</t>
  </si>
  <si>
    <t>Mecánico (elementos de máquinas, herramientas, piezas a trabajar, materiales proyectados sólidos o fluidos)</t>
  </si>
  <si>
    <t>Heridas, amputaciones, laceraciones.</t>
  </si>
  <si>
    <t>Verificar cumplimiento de los procesos y uso de EPP</t>
  </si>
  <si>
    <t>Verificar uso EPP</t>
  </si>
  <si>
    <t xml:space="preserve">Accidente de trabajo (Amputaciones de miembros)
</t>
  </si>
  <si>
    <t>Eléctrico (alta y baja tensión, estática)</t>
  </si>
  <si>
    <t>Fibrilación ventricular, quemaduras, tetanización, shock</t>
  </si>
  <si>
    <t>Verificar Procedimientos de  gestión de contratistas</t>
  </si>
  <si>
    <t>shock, MUERTE</t>
  </si>
  <si>
    <t>Politraumatismos y muerte</t>
  </si>
  <si>
    <t>Líneas de vida resistentes a 5000 lb ,permiso de trabajo en alturas.</t>
  </si>
  <si>
    <t>Equipos PCC certificados. Certificado de trabajo en alturas novel avanzado, reentrenamiento y coordinador TSA y cuando aplique inspector SST</t>
  </si>
  <si>
    <t>Equipos PCC certificados</t>
  </si>
  <si>
    <t>Mantenimiento preventivo de los equipos para trabajo en altura</t>
  </si>
  <si>
    <t>Verificar Procedimientos de  gestión de contratistas  y dar inducción del SG - SSST, seguridad social vigente y bajo riesgo 5, cursos de TSA vigentes y aplicables al rol</t>
  </si>
  <si>
    <t xml:space="preserve">Equipos PCC certificados,Kit de rescate en alturas, andamios arnés eslingas, mosquetón, casco guantes., botas de seguridad    </t>
  </si>
  <si>
    <t>Todo el Edificio</t>
  </si>
  <si>
    <t>CLASIFICACIÓN</t>
  </si>
  <si>
    <t>BIOLÓGICO</t>
  </si>
  <si>
    <t>FÍSICO</t>
  </si>
  <si>
    <t>QUÍMICO</t>
  </si>
  <si>
    <t>PSICOSOCIAL</t>
  </si>
  <si>
    <t>BIOMECÁNICO</t>
  </si>
  <si>
    <t>CONDICIONES</t>
  </si>
  <si>
    <t>FENOMENOS</t>
  </si>
  <si>
    <t>Virus</t>
  </si>
  <si>
    <t>Ruido (impacto, intermitente y continuo)</t>
  </si>
  <si>
    <t>Polvos orgánicos e inorgánicos</t>
  </si>
  <si>
    <t>Gestión organizacional (estilo de mando,
pago, contratación, participación,
inducción y capacitación, bienestar
social, evaluación del desempeño,
manejo de cambios)</t>
  </si>
  <si>
    <t xml:space="preserve">Postura (prologada
mantenida, forzada,
antigravitacionales) </t>
  </si>
  <si>
    <t xml:space="preserve">Mecánico (elementos de máquinas, herramientas, piezas a trabajar, materiales proyectados sólidos o fluidos </t>
  </si>
  <si>
    <t>Sismo</t>
  </si>
  <si>
    <t>Bacterias</t>
  </si>
  <si>
    <t>Iluminación (Luz visible por exceso o deficiencia)</t>
  </si>
  <si>
    <t>Fibras</t>
  </si>
  <si>
    <t xml:space="preserve">Características de la organización del
trabajo (comunicación, tecnología,
organización del trabajo, demandas
cualitativas y cuantitativas de la labor </t>
  </si>
  <si>
    <t>Esfuerzo</t>
  </si>
  <si>
    <t>Terremoro</t>
  </si>
  <si>
    <t>Hongos</t>
  </si>
  <si>
    <t>Vibración (cuerpo entero, segmentaria)</t>
  </si>
  <si>
    <t>Líquidos (Nieblas y rocios)</t>
  </si>
  <si>
    <t xml:space="preserve">Características del grupo social del
trabajo (relaciones, cohesión, calidad de
interacciones, trabajo en equipo </t>
  </si>
  <si>
    <t>Movimiento repetitivo</t>
  </si>
  <si>
    <t xml:space="preserve">Locativo (almacenamiento,
superficies de trabajo (irregularidades, deslizantes, con diferencia del nivel) condiciones de orden y aseo, caídas de objeto) </t>
  </si>
  <si>
    <t>Vendaval</t>
  </si>
  <si>
    <t>Ricketsias</t>
  </si>
  <si>
    <t>Temperaturas extremas (calor y frío)</t>
  </si>
  <si>
    <t>Gases y Vapores</t>
  </si>
  <si>
    <t xml:space="preserve">Condiciones de la tarea (carga mental,
contenido de la tarea, demandas
emocionales, sistemas de control,
definición de roles, monotonía, etc). </t>
  </si>
  <si>
    <t>Manipulación Manual de cargas</t>
  </si>
  <si>
    <t xml:space="preserve">Tecnológico (explosión, fuga,
derrame, incendio) </t>
  </si>
  <si>
    <t>Inundación</t>
  </si>
  <si>
    <t>Parásitos</t>
  </si>
  <si>
    <t>Presión atmosférica (normal y ajustada)</t>
  </si>
  <si>
    <t>Humos metálicos, no metálicos</t>
  </si>
  <si>
    <t xml:space="preserve">Interfase persona tarea (conocimientos,
habilidades con relación a la demanda
de la tarea, iniciativa, autonomía y
reconocimiento, identificación de la
persona con la tarea y la organización </t>
  </si>
  <si>
    <t xml:space="preserve">Accidentes de tránsito </t>
  </si>
  <si>
    <t>Derrumbe</t>
  </si>
  <si>
    <t>CONDICIONES DE SEGURIDAD</t>
  </si>
  <si>
    <t>Picaduras</t>
  </si>
  <si>
    <t>Radiaciones ionizantes (rayos x, beta, gama y alfa)</t>
  </si>
  <si>
    <t>Material particulado</t>
  </si>
  <si>
    <t xml:space="preserve">Jornada de trabajo (pausas, trabajo
nocturno, rotación, horas extras,
descansos) </t>
  </si>
  <si>
    <t xml:space="preserve">Públicos (Robos, atracos, asaltos, atentados, desorden público, etc.) </t>
  </si>
  <si>
    <t xml:space="preserve">Precipitaciones,
(lluvias, granizadas, heladas) </t>
  </si>
  <si>
    <t>FENOMENOS NATURALES</t>
  </si>
  <si>
    <t>Mordeduras</t>
  </si>
  <si>
    <t>Radiaciones No ionizantes (láser, ultravioleta, infraroja)</t>
  </si>
  <si>
    <t>Trabajo en Alturas</t>
  </si>
  <si>
    <t>Fluidos o Excrementos</t>
  </si>
  <si>
    <t>Espacios Confinados</t>
  </si>
  <si>
    <t>Tabla 1. Descripción de niveles de daño</t>
  </si>
  <si>
    <t>Categoria del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</si>
  <si>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</si>
  <si>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</si>
  <si>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</si>
  <si>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</si>
  <si>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</si>
  <si>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</si>
  <si>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</si>
  <si>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</si>
  <si>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</si>
  <si>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</si>
  <si>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</si>
  <si>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</si>
  <si>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</si>
  <si>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</si>
  <si>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</si>
  <si>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</si>
  <si>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</si>
  <si>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</si>
  <si>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</si>
  <si>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</si>
  <si>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</si>
  <si>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</si>
  <si>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ha detectado consecuencia alguna, o la eficacia del conjunto de medidas preventivas existentes es alta, o ambos. El riesgo está controlado.                             Estos peligros se clasifican directamente en el nivel de riesgo y de intervención cuatro (IV) vease la tabla ocho (8).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</si>
  <si>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</si>
  <si>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</si>
  <si>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</si>
  <si>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</si>
  <si>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</si>
  <si>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</si>
  <si>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</si>
  <si>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</si>
  <si>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</si>
  <si>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</si>
  <si>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</si>
  <si>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</si>
  <si>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</si>
  <si>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</si>
  <si>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</si>
  <si>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</si>
  <si>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</si>
  <si>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</si>
  <si>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</si>
  <si>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</si>
  <si>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</si>
  <si>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</si>
  <si>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</si>
  <si>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</si>
  <si>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</si>
  <si>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</si>
  <si>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</si>
  <si>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</si>
  <si>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</si>
  <si>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</si>
  <si>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</si>
  <si>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</si>
  <si>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</si>
  <si>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</si>
  <si>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</si>
  <si>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</si>
  <si>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</si>
  <si>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</si>
  <si>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</si>
  <si>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</si>
  <si>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</si>
  <si>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</si>
  <si>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</si>
  <si>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</si>
  <si>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</si>
  <si>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</si>
  <si>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</si>
  <si>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</si>
  <si>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</si>
  <si>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</si>
  <si>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</si>
  <si>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</si>
  <si>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</si>
  <si>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</si>
  <si>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</si>
  <si>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</si>
  <si>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</si>
  <si>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I  4000 - 2400</t>
  </si>
  <si>
    <t>I  2000 - 1200</t>
  </si>
  <si>
    <t>I  800 - 600</t>
  </si>
  <si>
    <t>II  400 - 200</t>
  </si>
  <si>
    <t>I  2400 - 1440</t>
  </si>
  <si>
    <t>I  1200 - 600</t>
  </si>
  <si>
    <t>II  480 - 360</t>
  </si>
  <si>
    <t>II  240 - III  120</t>
  </si>
  <si>
    <t>I  1000 - 600</t>
  </si>
  <si>
    <t>II  500 - 250</t>
  </si>
  <si>
    <t>II  200 - 150</t>
  </si>
  <si>
    <t>III  100 - 50</t>
  </si>
  <si>
    <t>II  400 - 240</t>
  </si>
  <si>
    <t>II  200 - III  100</t>
  </si>
  <si>
    <t>III  80 - 60</t>
  </si>
  <si>
    <t>III  40 - IV  20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</si>
  <si>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</si>
  <si>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</si>
  <si>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</si>
  <si>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</si>
  <si>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</si>
  <si>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</si>
  <si>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</si>
  <si>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</si>
  <si>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</si>
  <si>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</si>
  <si>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</si>
  <si>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</si>
  <si>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</si>
  <si>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</si>
  <si>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</si>
  <si>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</si>
  <si>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Situación critica, correcion urgente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</si>
  <si>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</si>
  <si>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</si>
  <si>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</si>
  <si>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</si>
  <si>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</si>
  <si>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No intervenir, salvo que el analisis más preciso lo justifique</t>
  </si>
  <si>
    <t>Mantenimiento</t>
  </si>
  <si>
    <t>Reparar, arreglar y mantener las instalaciones en temas de manteniendo estructural  y locativo</t>
  </si>
  <si>
    <t>Contratista</t>
  </si>
  <si>
    <t>Capacitación sonre prevención del riesgo mecánico Y Verificar uso EPP</t>
  </si>
  <si>
    <t>Caída de objetos aplastamiento por caída de elementos</t>
  </si>
  <si>
    <t>Lesiones como heridas, aplastamientos, laceraciones, avulsiones en diferentes partes del cuerpo</t>
  </si>
  <si>
    <t>Capacitación sonre prevención del riesgo mecánico</t>
  </si>
  <si>
    <t>Uso de EPP</t>
  </si>
  <si>
    <t>Capacitación sobre prevención del riesgo</t>
  </si>
  <si>
    <t>Trabajo con pulidora,esmeril, sierra para cortes de madera</t>
  </si>
  <si>
    <t>Afectaciones respiratorias, oculares</t>
  </si>
  <si>
    <t>Capacitación sobre riesgo mecánico</t>
  </si>
  <si>
    <t>Uso de protección resiratoria y ocular</t>
  </si>
  <si>
    <t>Capacitación sobre el riesgo</t>
  </si>
  <si>
    <t>Lesiones oculares y afectaciones respiratorias</t>
  </si>
  <si>
    <t>Gestor de espacio, apoyo administrativo y apoyo operativo</t>
  </si>
  <si>
    <t>Misionales</t>
  </si>
  <si>
    <t>Artistas formadores y comunitarios</t>
  </si>
  <si>
    <t>28/11/2023-Matriz de peligro actualizada por Diana Yulieth Melo, Cargo: Contratista SST SAF Talento Humano</t>
  </si>
  <si>
    <t>Actividades de formación artística, y experiencias artísticas</t>
  </si>
  <si>
    <t>Formar en todas las ramas de las artes a menores de edad.
Brindar experiencias artísticas en los laboratorios a niños y niñas de 0 a 5 años.</t>
  </si>
  <si>
    <t>Traslado de elementos, entrega de instrumentos y equipos de sonido</t>
  </si>
  <si>
    <t>Lesiones osteomusculares</t>
  </si>
  <si>
    <t>Capacitación sonre prevención del riesgo biomecánico y verificar uso EPP</t>
  </si>
  <si>
    <t>Zonas con altos indices de inseguridad.</t>
  </si>
  <si>
    <t>lesiones leves o graves</t>
  </si>
  <si>
    <t>Sensibilización sobre prevención del riesgo público</t>
  </si>
  <si>
    <t>Lesiones graves y leves</t>
  </si>
  <si>
    <t>Capacitación sobre prevención del riesgo, pausas activas</t>
  </si>
  <si>
    <t>CREA CASTILLA</t>
  </si>
  <si>
    <t>Estibel Fonseca</t>
  </si>
  <si>
    <t>Cra. 75 #8b-89,, localidad Kennedy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</si>
</sst>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86" fontId="6" fillId="0" borderId="0">
      <alignment/>
      <protection locked="0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72" fillId="32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justify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4" borderId="12" xfId="0" applyFont="1" applyFill="1" applyBorder="1" applyAlignment="1" applyProtection="1">
      <alignment vertical="center" wrapText="1"/>
      <protection locked="0"/>
    </xf>
    <xf numFmtId="14" fontId="74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14" fontId="74" fillId="34" borderId="12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0" fontId="72" fillId="34" borderId="0" xfId="0" applyFont="1" applyFill="1" applyAlignment="1">
      <alignment horizontal="center" vertical="center" wrapText="1"/>
    </xf>
    <xf numFmtId="0" fontId="75" fillId="35" borderId="12" xfId="0" applyFont="1" applyFill="1" applyBorder="1" applyAlignment="1">
      <alignment horizontal="center"/>
    </xf>
    <xf numFmtId="49" fontId="74" fillId="0" borderId="12" xfId="0" applyNumberFormat="1" applyFont="1" applyBorder="1" applyAlignment="1">
      <alignment horizontal="center"/>
    </xf>
    <xf numFmtId="49" fontId="13" fillId="34" borderId="14" xfId="0" applyNumberFormat="1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left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35" borderId="12" xfId="0" applyNumberFormat="1" applyFont="1" applyFill="1" applyBorder="1" applyAlignment="1">
      <alignment horizontal="left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77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3" fillId="39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vertical="center" wrapText="1"/>
      <protection locked="0"/>
    </xf>
    <xf numFmtId="0" fontId="74" fillId="0" borderId="12" xfId="0" applyFont="1" applyBorder="1" applyAlignment="1">
      <alignment vertical="center"/>
    </xf>
    <xf numFmtId="0" fontId="74" fillId="34" borderId="12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Alignment="1">
      <alignment horizontal="left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Border="1" applyAlignment="1" applyProtection="1">
      <alignment vertical="center" wrapText="1"/>
      <protection locked="0"/>
    </xf>
    <xf numFmtId="49" fontId="13" fillId="36" borderId="16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4" fillId="34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 horizontal="center" vertical="top" wrapText="1"/>
      <protection locked="0"/>
    </xf>
    <xf numFmtId="0" fontId="13" fillId="34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textRotation="90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7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12" fillId="35" borderId="12" xfId="0" applyNumberFormat="1" applyFont="1" applyFill="1" applyBorder="1" applyAlignment="1">
      <alignment horizontal="center" vertical="center" wrapText="1"/>
    </xf>
    <xf numFmtId="9" fontId="12" fillId="35" borderId="12" xfId="0" applyNumberFormat="1" applyFont="1" applyFill="1" applyBorder="1" applyAlignment="1">
      <alignment horizontal="center" vertical="center" wrapText="1"/>
    </xf>
    <xf numFmtId="0" fontId="79" fillId="41" borderId="12" xfId="0" applyFont="1" applyFill="1" applyBorder="1" applyAlignment="1">
      <alignment horizontal="center" vertical="center"/>
    </xf>
    <xf numFmtId="0" fontId="79" fillId="42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justify" vertical="top" wrapText="1"/>
    </xf>
    <xf numFmtId="0" fontId="15" fillId="32" borderId="19" xfId="0" applyFont="1" applyFill="1" applyBorder="1" applyAlignment="1">
      <alignment horizontal="justify" vertical="top" wrapText="1"/>
    </xf>
    <xf numFmtId="0" fontId="16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justify" vertical="top" wrapText="1"/>
    </xf>
    <xf numFmtId="0" fontId="15" fillId="32" borderId="22" xfId="0" applyFont="1" applyFill="1" applyBorder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justify" vertical="top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top" wrapText="1"/>
    </xf>
    <xf numFmtId="0" fontId="16" fillId="44" borderId="12" xfId="0" applyFont="1" applyFill="1" applyBorder="1" applyAlignment="1">
      <alignment horizontal="center" vertical="top" wrapText="1"/>
    </xf>
    <xf numFmtId="0" fontId="16" fillId="44" borderId="19" xfId="0" applyFont="1" applyFill="1" applyBorder="1" applyAlignment="1">
      <alignment horizontal="center" vertical="top" wrapText="1"/>
    </xf>
    <xf numFmtId="0" fontId="16" fillId="45" borderId="19" xfId="0" applyFont="1" applyFill="1" applyBorder="1" applyAlignment="1">
      <alignment horizontal="center" vertical="top" wrapText="1"/>
    </xf>
    <xf numFmtId="0" fontId="16" fillId="45" borderId="21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6" fillId="32" borderId="22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 wrapText="1"/>
    </xf>
    <xf numFmtId="49" fontId="16" fillId="32" borderId="12" xfId="0" applyNumberFormat="1" applyFont="1" applyFill="1" applyBorder="1" applyAlignment="1">
      <alignment horizontal="left" vertical="center" wrapText="1"/>
    </xf>
    <xf numFmtId="49" fontId="16" fillId="32" borderId="19" xfId="0" applyNumberFormat="1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center" vertical="top" wrapText="1"/>
    </xf>
    <xf numFmtId="0" fontId="16" fillId="44" borderId="21" xfId="0" applyFont="1" applyFill="1" applyBorder="1" applyAlignment="1">
      <alignment horizontal="center" vertical="top" wrapText="1"/>
    </xf>
    <xf numFmtId="0" fontId="16" fillId="45" borderId="22" xfId="0" applyFont="1" applyFill="1" applyBorder="1" applyAlignment="1">
      <alignment horizontal="center" vertical="top" wrapText="1"/>
    </xf>
    <xf numFmtId="0" fontId="16" fillId="46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47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4" fillId="34" borderId="15" xfId="0" applyFont="1" applyFill="1" applyBorder="1" applyAlignment="1" applyProtection="1">
      <alignment horizontal="center" vertical="top" wrapText="1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4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14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4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25" xfId="0" applyFont="1" applyFill="1" applyBorder="1" applyAlignment="1" applyProtection="1">
      <alignment horizontal="left" vertical="center" wrapText="1"/>
      <protection locked="0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24" xfId="0" applyFont="1" applyBorder="1" applyAlignment="1" applyProtection="1">
      <alignment horizontal="center" vertical="center" textRotation="90" wrapText="1"/>
      <protection locked="0"/>
    </xf>
    <xf numFmtId="0" fontId="13" fillId="35" borderId="15" xfId="61" applyFont="1" applyFill="1" applyBorder="1" applyAlignment="1">
      <alignment horizontal="center" vertical="center" wrapText="1"/>
      <protection/>
    </xf>
    <xf numFmtId="0" fontId="13" fillId="35" borderId="25" xfId="6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 applyProtection="1">
      <alignment horizontal="center" vertical="center" wrapText="1"/>
      <protection/>
    </xf>
    <xf numFmtId="0" fontId="13" fillId="35" borderId="25" xfId="51" applyFont="1" applyFill="1" applyBorder="1" applyAlignment="1" applyProtection="1">
      <alignment horizontal="center" vertical="center" wrapText="1"/>
      <protection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26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76" fillId="37" borderId="27" xfId="0" applyFont="1" applyFill="1" applyBorder="1" applyAlignment="1">
      <alignment horizontal="center" vertical="center"/>
    </xf>
    <xf numFmtId="0" fontId="76" fillId="37" borderId="28" xfId="0" applyFont="1" applyFill="1" applyBorder="1" applyAlignment="1">
      <alignment horizontal="center" vertical="center"/>
    </xf>
    <xf numFmtId="0" fontId="76" fillId="37" borderId="29" xfId="0" applyFont="1" applyFill="1" applyBorder="1" applyAlignment="1">
      <alignment horizontal="center" vertical="center"/>
    </xf>
    <xf numFmtId="0" fontId="76" fillId="37" borderId="30" xfId="0" applyFont="1" applyFill="1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3" fillId="32" borderId="39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4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/>
    </xf>
    <xf numFmtId="0" fontId="75" fillId="35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41" xfId="0" applyFont="1" applyFill="1" applyBorder="1" applyAlignment="1" applyProtection="1">
      <alignment horizontal="center" vertical="center" wrapText="1"/>
      <protection locked="0"/>
    </xf>
    <xf numFmtId="14" fontId="14" fillId="0" borderId="43" xfId="0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textRotation="90" wrapText="1"/>
      <protection locked="0"/>
    </xf>
    <xf numFmtId="0" fontId="13" fillId="0" borderId="11" xfId="0" applyFont="1" applyBorder="1" applyAlignment="1" applyProtection="1">
      <alignment horizontal="center" vertical="center" textRotation="90" wrapText="1"/>
      <protection locked="0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1" fontId="9" fillId="38" borderId="12" xfId="0" applyNumberFormat="1" applyFont="1" applyFill="1" applyBorder="1" applyAlignment="1">
      <alignment horizontal="center" vertical="center" wrapText="1"/>
    </xf>
    <xf numFmtId="9" fontId="9" fillId="38" borderId="12" xfId="0" applyNumberFormat="1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0" fontId="80" fillId="37" borderId="26" xfId="0" applyFont="1" applyFill="1" applyBorder="1" applyAlignment="1">
      <alignment horizontal="center" vertical="center" wrapText="1"/>
    </xf>
    <xf numFmtId="0" fontId="80" fillId="37" borderId="17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26" xfId="0" applyNumberFormat="1" applyFon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78" fillId="37" borderId="26" xfId="0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9" fontId="2" fillId="32" borderId="15" xfId="0" applyNumberFormat="1" applyFont="1" applyFill="1" applyBorder="1" applyAlignment="1">
      <alignment horizontal="center" vertical="center" wrapText="1"/>
    </xf>
    <xf numFmtId="9" fontId="2" fillId="32" borderId="24" xfId="0" applyNumberFormat="1" applyFont="1" applyFill="1" applyBorder="1" applyAlignment="1">
      <alignment horizontal="center" vertical="center" wrapText="1"/>
    </xf>
    <xf numFmtId="9" fontId="2" fillId="32" borderId="25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5" borderId="41" xfId="0" applyNumberFormat="1" applyFont="1" applyFill="1" applyBorder="1" applyAlignment="1">
      <alignment horizontal="center" vertical="center" wrapText="1"/>
    </xf>
    <xf numFmtId="49" fontId="0" fillId="35" borderId="42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vertical="center" wrapText="1"/>
    </xf>
    <xf numFmtId="49" fontId="0" fillId="35" borderId="39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24" xfId="0" applyNumberFormat="1" applyFont="1" applyFill="1" applyBorder="1" applyAlignment="1">
      <alignment horizontal="center" vertical="center" wrapText="1"/>
    </xf>
    <xf numFmtId="1" fontId="0" fillId="36" borderId="25" xfId="0" applyNumberFormat="1" applyFont="1" applyFill="1" applyBorder="1" applyAlignment="1">
      <alignment horizontal="center" vertical="center" wrapText="1"/>
    </xf>
    <xf numFmtId="9" fontId="0" fillId="36" borderId="15" xfId="0" applyNumberFormat="1" applyFont="1" applyFill="1" applyBorder="1" applyAlignment="1">
      <alignment horizontal="center" vertical="center" wrapText="1"/>
    </xf>
    <xf numFmtId="9" fontId="0" fillId="36" borderId="24" xfId="0" applyNumberFormat="1" applyFont="1" applyFill="1" applyBorder="1" applyAlignment="1">
      <alignment horizontal="center" vertical="center" wrapText="1"/>
    </xf>
    <xf numFmtId="9" fontId="0" fillId="36" borderId="25" xfId="0" applyNumberFormat="1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 vertical="center"/>
    </xf>
    <xf numFmtId="49" fontId="78" fillId="37" borderId="16" xfId="0" applyNumberFormat="1" applyFont="1" applyFill="1" applyBorder="1" applyAlignment="1">
      <alignment horizontal="center" vertical="center" wrapText="1"/>
    </xf>
    <xf numFmtId="49" fontId="78" fillId="37" borderId="26" xfId="0" applyNumberFormat="1" applyFont="1" applyFill="1" applyBorder="1" applyAlignment="1">
      <alignment horizontal="center" vertical="center" wrapText="1"/>
    </xf>
    <xf numFmtId="0" fontId="16" fillId="48" borderId="12" xfId="0" applyFont="1" applyFill="1" applyBorder="1" applyAlignment="1">
      <alignment horizontal="center" vertical="center"/>
    </xf>
    <xf numFmtId="9" fontId="16" fillId="41" borderId="12" xfId="68" applyFont="1" applyFill="1" applyBorder="1" applyAlignment="1" applyProtection="1">
      <alignment horizontal="center" vertical="center"/>
      <protection/>
    </xf>
    <xf numFmtId="9" fontId="15" fillId="32" borderId="12" xfId="68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41" borderId="48" xfId="52" applyFont="1" applyFill="1" applyBorder="1" applyAlignment="1" applyProtection="1">
      <alignment horizontal="center" vertical="center" wrapText="1"/>
      <protection/>
    </xf>
    <xf numFmtId="0" fontId="9" fillId="41" borderId="49" xfId="52" applyFont="1" applyFill="1" applyBorder="1" applyAlignment="1" applyProtection="1">
      <alignment horizontal="center" vertical="center" wrapText="1"/>
      <protection/>
    </xf>
    <xf numFmtId="0" fontId="9" fillId="41" borderId="50" xfId="52" applyFont="1" applyFill="1" applyBorder="1" applyAlignment="1" applyProtection="1">
      <alignment horizontal="center" vertical="center" wrapText="1"/>
      <protection/>
    </xf>
    <xf numFmtId="0" fontId="9" fillId="41" borderId="51" xfId="52" applyFont="1" applyFill="1" applyBorder="1" applyAlignment="1" applyProtection="1">
      <alignment horizontal="center" vertical="center" wrapText="1"/>
      <protection/>
    </xf>
    <xf numFmtId="0" fontId="9" fillId="41" borderId="13" xfId="52" applyFont="1" applyFill="1" applyBorder="1" applyAlignment="1" applyProtection="1">
      <alignment horizontal="center" vertical="center" wrapText="1"/>
      <protection/>
    </xf>
    <xf numFmtId="0" fontId="9" fillId="41" borderId="52" xfId="52" applyFont="1" applyFill="1" applyBorder="1" applyAlignment="1" applyProtection="1">
      <alignment horizontal="center" vertical="center" wrapText="1"/>
      <protection/>
    </xf>
    <xf numFmtId="0" fontId="16" fillId="32" borderId="53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51" xfId="0" applyFont="1" applyFill="1" applyBorder="1" applyAlignment="1">
      <alignment horizontal="center" vertical="center" wrapText="1"/>
    </xf>
    <xf numFmtId="0" fontId="16" fillId="32" borderId="40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54" xfId="0" applyFont="1" applyFill="1" applyBorder="1" applyAlignment="1">
      <alignment horizontal="center" vertical="center" wrapText="1"/>
    </xf>
    <xf numFmtId="0" fontId="16" fillId="32" borderId="5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5" fillId="32" borderId="19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22" xfId="0" applyFont="1" applyFill="1" applyBorder="1" applyAlignment="1">
      <alignment horizontal="left" vertical="top" wrapText="1"/>
    </xf>
    <xf numFmtId="0" fontId="9" fillId="41" borderId="56" xfId="52" applyFont="1" applyFill="1" applyBorder="1" applyAlignment="1" applyProtection="1">
      <alignment horizontal="center" vertical="center" wrapText="1"/>
      <protection/>
    </xf>
    <xf numFmtId="0" fontId="9" fillId="41" borderId="57" xfId="52" applyFont="1" applyFill="1" applyBorder="1" applyAlignment="1" applyProtection="1">
      <alignment horizontal="center" vertical="center" wrapText="1"/>
      <protection/>
    </xf>
    <xf numFmtId="0" fontId="9" fillId="41" borderId="58" xfId="52" applyFont="1" applyFill="1" applyBorder="1" applyAlignment="1" applyProtection="1">
      <alignment horizontal="center" vertical="center" wrapText="1"/>
      <protection/>
    </xf>
    <xf numFmtId="0" fontId="9" fillId="41" borderId="18" xfId="52" applyFont="1" applyFill="1" applyBorder="1" applyAlignment="1" applyProtection="1">
      <alignment horizontal="center" vertical="center" wrapText="1"/>
      <protection/>
    </xf>
    <xf numFmtId="0" fontId="9" fillId="41" borderId="12" xfId="52" applyFont="1" applyFill="1" applyBorder="1" applyAlignment="1" applyProtection="1">
      <alignment horizontal="center" vertical="center" wrapText="1"/>
      <protection/>
    </xf>
    <xf numFmtId="0" fontId="9" fillId="41" borderId="19" xfId="52" applyFont="1" applyFill="1" applyBorder="1" applyAlignment="1" applyProtection="1">
      <alignment horizontal="center" vertical="center" wrapText="1"/>
      <protection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78" fillId="41" borderId="48" xfId="0" applyFont="1" applyFill="1" applyBorder="1" applyAlignment="1">
      <alignment horizontal="center" vertical="center" wrapText="1"/>
    </xf>
    <xf numFmtId="0" fontId="78" fillId="41" borderId="49" xfId="0" applyFont="1" applyFill="1" applyBorder="1" applyAlignment="1">
      <alignment horizontal="center" vertical="center" wrapText="1"/>
    </xf>
    <xf numFmtId="0" fontId="78" fillId="41" borderId="50" xfId="0" applyFont="1" applyFill="1" applyBorder="1" applyAlignment="1">
      <alignment horizontal="center" vertical="center" wrapText="1"/>
    </xf>
    <xf numFmtId="0" fontId="78" fillId="41" borderId="51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52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464"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425"/>
          <c:w val="0.972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'[2]GRAFICAS'!$B$7:$B$10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'[2]GRAFICAS'!$K$7:$K$10</c:f>
              <c:numCache>
                <c:ptCount val="4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11394988"/>
        <c:axId val="35446029"/>
      </c:bar3D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49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6275"/>
          <c:w val="0.503"/>
          <c:h val="0.728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'[2]GRAFICAS'!$Z$44:$Z$50</c:f>
              <c:strCache>
                <c:ptCount val="7"/>
                <c:pt idx="0">
                  <c:v>6.1 Manejo de cargas mayores a 25 Kg </c:v>
                </c:pt>
                <c:pt idx="1">
                  <c:v>6.2 Manejo de cargas menores a 25 Kg </c:v>
                </c:pt>
                <c:pt idx="2">
                  <c:v>6.3 Adopción de posturas nocivas</c:v>
                </c:pt>
                <c:pt idx="3">
                  <c:v>6.4 Ejecución de 6 o más movimientos similares en un minuto</c:v>
                </c:pt>
                <c:pt idx="4">
                  <c:v>6.5 Diseño del puesto de trabajo</c:v>
                </c:pt>
                <c:pt idx="5">
                  <c:v>6.6 Posturas prolongadas y/o incorrectas</c:v>
                </c:pt>
                <c:pt idx="6">
                  <c:v>6.7 Esfuerzos </c:v>
                </c:pt>
              </c:strCache>
            </c:strRef>
          </c:cat>
          <c:val>
            <c:numRef>
              <c:f>'[2]GRAFICAS'!$AL$44:$AL$50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111"/>
          <c:w val="0.326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6525"/>
          <c:w val="0.57575"/>
          <c:h val="0.723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'[2]GRAFICAS'!$Z$51:$Z$53</c:f>
              <c:strCache>
                <c:ptCount val="3"/>
                <c:pt idx="0">
                  <c:v>7.1 No se han definido  competencias para el cargo evaluado</c:v>
                </c:pt>
                <c:pt idx="1">
                  <c:v>7.2 Durante la evaluación se observan actos inseguros</c:v>
                </c:pt>
                <c:pt idx="2">
                  <c:v>7.3 Antecedentes accidentes de trabajo por comportamientos inseguros en los últimos 4 años</c:v>
                </c:pt>
              </c:strCache>
            </c:strRef>
          </c:cat>
          <c:val>
            <c:numRef>
              <c:f>'[2]GRAFICAS'!$AL$51:$AL$53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13325"/>
          <c:w val="0.34375"/>
          <c:h val="0.7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625"/>
          <c:w val="0.4625"/>
          <c:h val="0.724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'[2]GRAFICAS'!$Z$54:$AK$54</c:f>
              <c:strCache>
                <c:ptCount val="1"/>
                <c:pt idx="0">
                  <c:v>8.1 Sin disponibilidad de agua potable</c:v>
                </c:pt>
              </c:strCache>
            </c:strRef>
          </c:cat>
          <c:val>
            <c:numRef>
              <c:f>'[2]GRAFICAS'!$AL$54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2685"/>
          <c:w val="0.3332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5"/>
          <c:w val="0.336"/>
          <c:h val="0.731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'[2]GRAFICAS'!$Z$55:$Z$61</c:f>
              <c:strCache>
                <c:ptCount val="7"/>
                <c:pt idx="0">
                  <c:v>9.1 Almacenamiento inadecuado</c:v>
                </c:pt>
                <c:pt idx="1">
                  <c:v>9.2 Condiciones inadecuadas de orden y aseo</c:v>
                </c:pt>
                <c:pt idx="2">
                  <c:v>9.3 Condiciones del piso</c:v>
                </c:pt>
                <c:pt idx="3">
                  <c:v>9.4 Escaleras y barandas inadecuadas o en mal estado</c:v>
                </c:pt>
                <c:pt idx="4">
                  <c:v>9.5 Condiciones de las instalaciones (irregulares,  deslizantes, con diferencias de nivel)</c:v>
                </c:pt>
                <c:pt idx="5">
                  <c:v>9.6 Caídas a diferente nivel </c:v>
                </c:pt>
                <c:pt idx="6">
                  <c:v>9.7 Caídas a nivel</c:v>
                </c:pt>
              </c:strCache>
            </c:strRef>
          </c:cat>
          <c:val>
            <c:numRef>
              <c:f>'[2]GRAFICAS'!$AL$55:$AL$61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25"/>
          <c:y val="0.0665"/>
          <c:w val="0.33925"/>
          <c:h val="0.7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185"/>
          <c:w val="0.37175"/>
          <c:h val="0.809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'[2]GRAFICAS'!$Z$70:$Z$75</c:f>
              <c:strCache>
                <c:ptCount val="6"/>
                <c:pt idx="0">
                  <c:v>11.1 Gestión organizacional</c:v>
                </c:pt>
                <c:pt idx="1">
                  <c:v>11.2 Caracteristicas de la organización del trabajo</c:v>
                </c:pt>
                <c:pt idx="2">
                  <c:v>11.3 Caracteristicas del grupo social de trabajo</c:v>
                </c:pt>
                <c:pt idx="3">
                  <c:v>11.4 Condiciones de la tarea</c:v>
                </c:pt>
                <c:pt idx="4">
                  <c:v>11.5 Interfase persona - tarea</c:v>
                </c:pt>
                <c:pt idx="5">
                  <c:v>11.6 Jornada de trabajo</c:v>
                </c:pt>
              </c:strCache>
            </c:strRef>
          </c:cat>
          <c:val>
            <c:numRef>
              <c:f>'[2]GRAFICAS'!$AL$70:$AL$75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37"/>
          <c:w val="0.34025"/>
          <c:h val="0.7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505"/>
          <c:w val="0.3975"/>
          <c:h val="0.807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'[2]GRAFICAS'!$Z$76:$Z$81</c:f>
              <c:strCache>
                <c:ptCount val="6"/>
                <c:pt idx="0">
                  <c:v>12.1 Deslizamientos / Derrumbes</c:v>
                </c:pt>
                <c:pt idx="1">
                  <c:v>12.2 Inundaciòn</c:v>
                </c:pt>
                <c:pt idx="2">
                  <c:v>12.3 Sismo o terremoto</c:v>
                </c:pt>
                <c:pt idx="3">
                  <c:v>12.4 Precipitaciones</c:v>
                </c:pt>
                <c:pt idx="4">
                  <c:v>12.5  Vendaval</c:v>
                </c:pt>
                <c:pt idx="5">
                  <c:v>12.6 Tormentas elèctricas</c:v>
                </c:pt>
              </c:strCache>
            </c:strRef>
          </c:cat>
          <c:val>
            <c:numRef>
              <c:f>'[2]GRAFICAS'!$AL$76:$AL$81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25"/>
          <c:y val="0.126"/>
          <c:w val="0.2915"/>
          <c:h val="0.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325"/>
          <c:w val="0.339"/>
          <c:h val="0.755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'[2]GRAFICAS'!$Z$62:$Z$69</c:f>
              <c:strCache>
                <c:ptCount val="8"/>
                <c:pt idx="0">
                  <c:v>10.1  Riesgo público (robos, atracos, asaltos, atentados, orden público) </c:v>
                </c:pt>
                <c:pt idx="1">
                  <c:v>10.2 Explosión</c:v>
                </c:pt>
                <c:pt idx="2">
                  <c:v>10.3 Incendio</c:v>
                </c:pt>
                <c:pt idx="3">
                  <c:v>10.4 Víal </c:v>
                </c:pt>
                <c:pt idx="4">
                  <c:v>10.5 Trabajos en caliente</c:v>
                </c:pt>
                <c:pt idx="5">
                  <c:v>10.6 Trabajos en espacios confinados</c:v>
                </c:pt>
                <c:pt idx="6">
                  <c:v>10.7 Derrames y/o  fugas</c:v>
                </c:pt>
                <c:pt idx="7">
                  <c:v>10.8 Trabajo en alturas</c:v>
                </c:pt>
              </c:strCache>
            </c:strRef>
          </c:cat>
          <c:val>
            <c:numRef>
              <c:f>'[2]GRAFICAS'!$AL$62:$AL$69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10375"/>
          <c:w val="0.319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425"/>
          <c:w val="0.96725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'[2]GRAFICAS'!$S$7:$S$10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'[2]GRAFICAS'!$AB$7:$AB$10</c:f>
              <c:numCache>
                <c:ptCount val="4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50578806"/>
        <c:axId val="52556071"/>
      </c:bar3D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78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4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'[2]GRAFICAS'!$E$86:$E$97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cylinder"/>
        </c:ser>
        <c:shape val="cylinder"/>
        <c:axId val="3242592"/>
        <c:axId val="29183329"/>
      </c:bar3D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5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575"/>
          <c:w val="0.967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'[2]GRAFICAS'!$H$86:$H$97</c:f>
              <c:numCache>
                <c:ptCount val="12"/>
                <c:pt idx="0">
                  <c:v>0.034482758620689655</c:v>
                </c:pt>
                <c:pt idx="1">
                  <c:v>0.034482758620689655</c:v>
                </c:pt>
                <c:pt idx="2">
                  <c:v>0.10344827586206896</c:v>
                </c:pt>
                <c:pt idx="3">
                  <c:v>0.034482758620689655</c:v>
                </c:pt>
                <c:pt idx="4">
                  <c:v>0.13793103448275862</c:v>
                </c:pt>
                <c:pt idx="5">
                  <c:v>0.13793103448275862</c:v>
                </c:pt>
                <c:pt idx="6">
                  <c:v>0</c:v>
                </c:pt>
                <c:pt idx="7">
                  <c:v>0</c:v>
                </c:pt>
                <c:pt idx="8">
                  <c:v>0.10344827586206896</c:v>
                </c:pt>
                <c:pt idx="9">
                  <c:v>0.1724137931034483</c:v>
                </c:pt>
                <c:pt idx="10">
                  <c:v>0.13793103448275862</c:v>
                </c:pt>
                <c:pt idx="11">
                  <c:v>0.10344827586206896</c:v>
                </c:pt>
              </c:numCache>
            </c:numRef>
          </c:val>
          <c:shape val="cylinder"/>
        </c:ser>
        <c:shape val="cylinder"/>
        <c:axId val="61323370"/>
        <c:axId val="15039419"/>
      </c:bar3D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405"/>
          <c:w val="0.523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'[2]GRAFICAS'!$G$40:$G$43</c:f>
              <c:numCache>
                <c:ptCount val="4"/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'[2]GRAFICAS'!$H$40:$H$43</c:f>
              <c:numCache>
                <c:ptCount val="4"/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'[2]GRAFICAS'!$I$40:$I$43</c:f>
              <c:numCache>
                <c:ptCount val="4"/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'[2]GRAFICAS'!$J$40:$J$43</c:f>
              <c:numCache>
                <c:ptCount val="4"/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'[2]GRAFICAS'!$K$40:$K$43</c:f>
              <c:numCache>
                <c:ptCount val="4"/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'[2]GRAFICAS'!$L$40:$L$43</c:f>
              <c:numCache>
                <c:ptCount val="4"/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'[2]GRAFICAS'!$M$40:$M$43</c:f>
              <c:numCache>
                <c:ptCount val="4"/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'[2]GRAFICAS'!$N$40:$N$43</c:f>
              <c:numCache>
                <c:ptCount val="4"/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'[2]GRAFICAS'!$O$40:$O$43</c:f>
              <c:numCache>
                <c:ptCount val="4"/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'[2]GRAFICAS'!$P$40:$P$43</c:f>
              <c:numCache>
                <c:ptCount val="4"/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67"/>
          <c:w val="0.342"/>
          <c:h val="0.8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405"/>
          <c:w val="0.601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'[2]GRAFICAS'!$E$44:$E$48</c:f>
              <c:strCache>
                <c:ptCount val="5"/>
                <c:pt idx="0">
                  <c:v>2.1 Alta tensión (mayor a 57.5 kV)</c:v>
                </c:pt>
                <c:pt idx="1">
                  <c:v>2.2 Media tensión  (1000V - 57.5 kV)</c:v>
                </c:pt>
                <c:pt idx="2">
                  <c:v>2.3 Baja tensión (25 V – 1000 V)</c:v>
                </c:pt>
                <c:pt idx="3">
                  <c:v>2.4 Muy baja tensión (menor a 25 V)</c:v>
                </c:pt>
                <c:pt idx="4">
                  <c:v>2.5 Electricidad estática</c:v>
                </c:pt>
              </c:strCache>
            </c:strRef>
          </c:cat>
          <c:val>
            <c:numRef>
              <c:f>'[2]GRAFICAS'!$Q$44:$Q$48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21025"/>
          <c:w val="0.338"/>
          <c:h val="0.5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845"/>
          <c:y val="0.10125"/>
          <c:w val="0.8925"/>
          <c:h val="0.893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'[2]GRAFICAS'!$E$49:$E$67</c:f>
              <c:strCache>
                <c:ptCount val="19"/>
                <c:pt idx="0">
                  <c:v>3.1 Iluminación deficiente</c:v>
                </c:pt>
                <c:pt idx="1">
                  <c:v>3.2 Iluminación en exceso</c:v>
                </c:pt>
                <c:pt idx="2">
                  <c:v>3.3 Presiones atmosféricas (reducción)</c:v>
                </c:pt>
                <c:pt idx="3">
                  <c:v>3.4 Presiones atmosféricas (aumento)</c:v>
                </c:pt>
                <c:pt idx="4">
                  <c:v>3.5 Radiaciones ionizantes (Rayos X, Gamma)</c:v>
                </c:pt>
                <c:pt idx="5">
                  <c:v>3.6 Radiaciones no ionizantes (Microondas - Electrodomesticos)</c:v>
                </c:pt>
                <c:pt idx="6">
                  <c:v>3.7 Radiaciones no ionizantes (Infrarroja - Cuerpos Calientes)</c:v>
                </c:pt>
                <c:pt idx="7">
                  <c:v>3.8 Radiaciones no ionizantes (Luz Visible - Intemperie)</c:v>
                </c:pt>
                <c:pt idx="8">
                  <c:v>3.9 Radiaciones no ionizantes (Ultravioleta - Exposición Solar y fotocopiadoras)</c:v>
                </c:pt>
                <c:pt idx="9">
                  <c:v>3.10 Ruido: No es posible escuchar una conversación a  tono normal a una distancia menor a 50cm ó exposición a 85dB o más durante 8 horas continuas.</c:v>
                </c:pt>
                <c:pt idx="10">
                  <c:v>3.11 Ruido: No se puede escuchar una conversación a 2 metros de distancia en un tono normal</c:v>
                </c:pt>
                <c:pt idx="11">
                  <c:v>3.12 Temperatura ambiental alta: calor</c:v>
                </c:pt>
                <c:pt idx="12">
                  <c:v>3.13 Superficies a alta temperatura</c:v>
                </c:pt>
                <c:pt idx="13">
                  <c:v>3.14 Líquidos a alta temperatura</c:v>
                </c:pt>
                <c:pt idx="14">
                  <c:v>3.15 Temperatura ambiental baja: frío</c:v>
                </c:pt>
                <c:pt idx="15">
                  <c:v>3.16 Superficies a baja temperatura</c:v>
                </c:pt>
                <c:pt idx="16">
                  <c:v>3.17 Vibraciones mano-cuerpo</c:v>
                </c:pt>
                <c:pt idx="17">
                  <c:v>3.18 Vibraciones cuerpo completo</c:v>
                </c:pt>
                <c:pt idx="18">
                  <c:v>3.19 Cambios bruscos de temperatura</c:v>
                </c:pt>
              </c:strCache>
            </c:strRef>
          </c:cat>
          <c:val>
            <c:numRef>
              <c:f>'[2]GRAFICAS'!$Q$49:$Q$67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Width val="100"/>
        <c:shape val="box"/>
        <c:axId val="1137044"/>
        <c:axId val="10233397"/>
      </c:bar3D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7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93"/>
          <c:y val="0.0965"/>
          <c:w val="0.83925"/>
          <c:h val="0.8982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'[2]GRAFICAS'!$E$68:$E$80</c:f>
              <c:strCache>
                <c:ptCount val="13"/>
                <c:pt idx="0">
                  <c:v>4.1 Exposición a material particulado en el puesto de trabajo (diámetro no determinado)</c:v>
                </c:pt>
                <c:pt idx="1">
                  <c:v>4.2 Exposición a material particulado en el puesto de trabajo (PM10)</c:v>
                </c:pt>
                <c:pt idx="2">
                  <c:v>4.3 Exposición a material particulado en el puesto de trabajo (PM2.5)</c:v>
                </c:pt>
                <c:pt idx="3">
                  <c:v>4.4 Exposición sustancias químicas toxicas, corrosivas, irritantes, asfixiantes, diferentes a Vapores de Hidrocarburos</c:v>
                </c:pt>
                <c:pt idx="4">
                  <c:v>4.5 Exposición a vapores de hidrocarburos</c:v>
                </c:pt>
                <c:pt idx="5">
                  <c:v>4.6 Exposición sustancias químicas  no toxicas, corrosivas, irritantes ni asfixiantes</c:v>
                </c:pt>
                <c:pt idx="6">
                  <c:v>4.7 Exposición a polvos orgánicos </c:v>
                </c:pt>
                <c:pt idx="7">
                  <c:v>4.8 Exposición a polvos  con contenido de sílice</c:v>
                </c:pt>
                <c:pt idx="8">
                  <c:v>4.9 Exposición a polvos  inorgánicos</c:v>
                </c:pt>
                <c:pt idx="9">
                  <c:v>4.10 Exposición a fibras / amianto</c:v>
                </c:pt>
                <c:pt idx="10">
                  <c:v>4.11 Exposición a gases y vapores</c:v>
                </c:pt>
                <c:pt idx="11">
                  <c:v>4.12 Exposición a líquidos (nieblas y rocíos)</c:v>
                </c:pt>
                <c:pt idx="12">
                  <c:v>4.13 Exposición a humos metálicos / metales pesados</c:v>
                </c:pt>
              </c:strCache>
            </c:strRef>
          </c:cat>
          <c:val>
            <c:numRef>
              <c:f>'[2]GRAFICAS'!$Q$68:$Q$80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100"/>
        <c:shape val="box"/>
        <c:axId val="24991710"/>
        <c:axId val="23598799"/>
      </c:bar3D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917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38"/>
          <c:w val="0.483"/>
          <c:h val="0.77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'[2]GRAFICAS'!$AB$40:$AB$42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'[2]GRAFICAS'!$AC$40:$AC$42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'[2]GRAFICAS'!$AD$40:$AD$42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'[2]GRAFICAS'!$AE$40:$AE$42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'[2]GRAFICAS'!$AF$40:$AF$42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'[2]GRAFICAS'!$AG$40:$AG$42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'[2]GRAFICAS'!$AH$40:$AH$42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'[2]GRAFICAS'!$AI$40:$AI$42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'[2]GRAFICAS'!$AJ$40:$AJ$42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'[2]GRAFICAS'!$AK$40:$AK$42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233"/>
          <c:w val="0.34025"/>
          <c:h val="0.6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476250</xdr:rowOff>
    </xdr:from>
    <xdr:to>
      <xdr:col>3</xdr:col>
      <xdr:colOff>1114425</xdr:colOff>
      <xdr:row>2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76250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161925</xdr:colOff>
      <xdr:row>0</xdr:row>
      <xdr:rowOff>276225</xdr:rowOff>
    </xdr:from>
    <xdr:to>
      <xdr:col>2</xdr:col>
      <xdr:colOff>838200</xdr:colOff>
      <xdr:row>3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27622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.melo\Downloads\Matriz%20IPVRDC-CASONA%20DE%20LA%20DAN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GRAFICAS"/>
      <sheetName val="Evaluacion "/>
      <sheetName val="Peligros"/>
    </sheetNames>
    <sheetDataSet>
      <sheetData sheetId="0">
        <row r="14">
          <cell r="M14" t="str">
            <v>11.1 Gestión organizacional</v>
          </cell>
          <cell r="Z14" t="str">
            <v>RIESGO NO ACEPTABLE O ACEPTABLE CON CONTROL ESPECIFICO</v>
          </cell>
          <cell r="AN14" t="str">
            <v>RIESGO MEJORABLE</v>
          </cell>
        </row>
        <row r="15">
          <cell r="M15" t="str">
            <v>10.3 Incendio</v>
          </cell>
          <cell r="Z15" t="str">
            <v>RIESGO MEJORABLE</v>
          </cell>
          <cell r="AN15" t="str">
            <v>RIESGO ACEPTABLE</v>
          </cell>
        </row>
        <row r="16">
          <cell r="M16" t="str">
            <v>5.3 Exposición a  material contaminado o con riesgo biológico (virus, bacterias, parásitos, hongos)</v>
          </cell>
          <cell r="Z16" t="str">
            <v>RIESGO NO ACEPTABLE O ACEPTABLE CON CONTROL ESPECIFICO</v>
          </cell>
          <cell r="AN16" t="str">
            <v>RIESGO MEJORABLE</v>
          </cell>
        </row>
        <row r="18">
          <cell r="M18" t="str">
            <v>6.6 Posturas prolongadas y/o incorrectas</v>
          </cell>
          <cell r="Z18" t="str">
            <v>RIESGO NO ACEPTABLE O ACEPTABLE CON CONTROL ESPECIFICO</v>
          </cell>
          <cell r="AN18" t="str">
            <v>RIESGO MEJORABLE</v>
          </cell>
        </row>
        <row r="19">
          <cell r="M19" t="str">
            <v>9.2 Condiciones inadecuadas de orden y aseo</v>
          </cell>
          <cell r="Z19" t="str">
            <v>RIESGO MEJORABLE</v>
          </cell>
          <cell r="AN19" t="str">
            <v>RIESGO MEJORABLE</v>
          </cell>
        </row>
        <row r="20">
          <cell r="M20" t="str">
            <v>3.11 Ruido: No se puede escuchar una conversación a 2 metros de distancia en un tono normal</v>
          </cell>
          <cell r="Z20" t="str">
            <v>RIESGO MEJORABLE</v>
          </cell>
          <cell r="AN20" t="str">
            <v>RIESGO MEJORABLE</v>
          </cell>
        </row>
        <row r="21">
          <cell r="M21" t="str">
            <v>12.3 Sismo o terremoto</v>
          </cell>
          <cell r="Z21" t="str">
            <v>RIESGO ACEPTABLE</v>
          </cell>
          <cell r="AN21" t="str">
            <v>RIESGO ACEPTABLE</v>
          </cell>
        </row>
        <row r="22">
          <cell r="M22" t="str">
            <v>5.3 Exposición a  material contaminado o con riesgo biológico (virus, bacterias, parásitos, hongos)</v>
          </cell>
          <cell r="Z22" t="str">
            <v>RIESGO NO ACEPTABLE O ACEPTABLE CON CONTROL ESPECIFICO</v>
          </cell>
          <cell r="AN22" t="str">
            <v>RIESGO MEJORABLE</v>
          </cell>
        </row>
        <row r="23">
          <cell r="M23" t="str">
            <v>3.14 Líquidos a alta temperatura</v>
          </cell>
          <cell r="Z23" t="str">
            <v>RIESGO NO ACEPTABLE O ACEPTABLE CON CONTROL ESPECIFICO</v>
          </cell>
          <cell r="AN23" t="str">
            <v>RIESGO MEJORABLE</v>
          </cell>
        </row>
        <row r="24">
          <cell r="M24" t="str">
            <v>4.11 Exposición a gases y vapores</v>
          </cell>
          <cell r="Z24" t="str">
            <v>RIESGO NO ACEPTABLE O ACEPTABLE CON CONTROL ESPECIFICO</v>
          </cell>
          <cell r="AN24" t="str">
            <v>RIESGO MEJORABLE</v>
          </cell>
        </row>
        <row r="25">
          <cell r="M25" t="str">
            <v>11.1 Gestión organizacional</v>
          </cell>
          <cell r="Z25" t="str">
            <v>RIESGO NO ACEPTABLE O ACEPTABLE CON CONTROL ESPECIFICO</v>
          </cell>
          <cell r="AN25" t="str">
            <v>RIESGO MEJORABLE</v>
          </cell>
        </row>
        <row r="26">
          <cell r="M26" t="str">
            <v>6.6 Posturas prolongadas y/o incorrectas</v>
          </cell>
          <cell r="Z26" t="str">
            <v>RIESGO NO ACEPTABLE O ACEPTABLE CON CONTROL ESPECIFICO</v>
          </cell>
          <cell r="AN26" t="str">
            <v>RIESGO MEJORABLE</v>
          </cell>
        </row>
        <row r="27">
          <cell r="M27" t="str">
            <v>9.7 Caídas a nivel</v>
          </cell>
          <cell r="Z27" t="str">
            <v>RIESGO MEJORABLE</v>
          </cell>
          <cell r="AN27" t="str">
            <v>RIESGO ACEPTABLE</v>
          </cell>
        </row>
        <row r="28">
          <cell r="M28" t="str">
            <v>10.3 Incendio</v>
          </cell>
          <cell r="Z28" t="str">
            <v>RIESGO MEJORABLE</v>
          </cell>
          <cell r="AN28" t="str">
            <v>RIESGO ACEPTABLE</v>
          </cell>
        </row>
        <row r="29">
          <cell r="M29" t="str">
            <v>12.3 Sismo o terremoto</v>
          </cell>
          <cell r="Z29" t="str">
            <v>RIESGO ACEPTABLE</v>
          </cell>
          <cell r="AN29" t="str">
            <v>RIESGO ACEPTABLE</v>
          </cell>
        </row>
        <row r="30">
          <cell r="M30" t="str">
            <v>5.3 Exposición a  material contaminado o con riesgo biológico (virus, bacterias, parásitos, hongos)</v>
          </cell>
          <cell r="Z30" t="str">
            <v>RIESGO NO ACEPTABLE O ACEPTABLE CON CONTROL ESPECIFICO</v>
          </cell>
          <cell r="AN30" t="str">
            <v>RIESGO MEJORABLE</v>
          </cell>
        </row>
        <row r="31">
          <cell r="M31" t="str">
            <v>11.1 Gestión organizacional</v>
          </cell>
          <cell r="Z31" t="str">
            <v>RIESGO NO ACEPTABLE O ACEPTABLE CON CONTROL ESPECIFICO</v>
          </cell>
          <cell r="AN31" t="str">
            <v>RIESGO MEJORABLE</v>
          </cell>
        </row>
        <row r="32">
          <cell r="M32" t="str">
            <v>6.6 Posturas prolongadas y/o incorrectas</v>
          </cell>
          <cell r="Z32" t="str">
            <v>RIESGO NO ACEPTABLE O ACEPTABLE CON CONTROL ESPECIFICO</v>
          </cell>
          <cell r="AN32" t="str">
            <v>RIESGO MEJORABLE</v>
          </cell>
        </row>
        <row r="33">
          <cell r="M33" t="str">
            <v>9.7 Caídas a nivel</v>
          </cell>
          <cell r="Z33" t="str">
            <v>RIESGO MEJORABLE</v>
          </cell>
          <cell r="AN33" t="str">
            <v>RIESGO ACEPTABLE</v>
          </cell>
        </row>
        <row r="34">
          <cell r="M34" t="str">
            <v>10.3 Incendio</v>
          </cell>
          <cell r="Z34" t="str">
            <v>RIESGO MEJORABLE</v>
          </cell>
          <cell r="AN34" t="str">
            <v>RIESGO ACEPTABLE</v>
          </cell>
        </row>
        <row r="35">
          <cell r="M35" t="str">
            <v>12.3 Sismo o terremoto</v>
          </cell>
          <cell r="Z35" t="str">
            <v>RIESGO ACEPTABLE</v>
          </cell>
          <cell r="AN35" t="str">
            <v>RIESGO ACEPTABLE</v>
          </cell>
        </row>
        <row r="36">
          <cell r="M36" t="str">
            <v>10.1  Riesgo público (robos, atracos, asaltos, atentados, orden público) </v>
          </cell>
          <cell r="Z36" t="str">
            <v>RIESGO NO ACEPTABLE O ACEPTABLE CON CONTROL ESPECIFICO</v>
          </cell>
          <cell r="AN36" t="str">
            <v>RIESGO NO ACEPTABLE O ACEPTABLE CON CONTROL ESPECIFICO</v>
          </cell>
        </row>
        <row r="37">
          <cell r="M37" t="str">
            <v>3.11 Ruido: No se puede escuchar una conversación a 2 metros de distancia en un tono normal</v>
          </cell>
          <cell r="Z37" t="str">
            <v>RIESGO MEJORABLE</v>
          </cell>
          <cell r="AN37" t="str">
            <v>RIESGO MEJORABLE</v>
          </cell>
        </row>
        <row r="38">
          <cell r="M38" t="str">
            <v>6.6 Posturas prolongadas y/o incorrectas</v>
          </cell>
          <cell r="Z38" t="str">
            <v>RIESGO NO ACEPTABLE O ACEPTABLE CON CONTROL ESPECIFICO</v>
          </cell>
          <cell r="AN38" t="str">
            <v>RIESGO MEJORABLE</v>
          </cell>
        </row>
        <row r="39">
          <cell r="M39" t="str">
            <v>1.4 Se utilizan herramientas corto-punzantes.</v>
          </cell>
          <cell r="Z39" t="str">
            <v>RIESGO NO ACEPTABLE O ACEPTABLE CON CONTROL ESPECIFICO</v>
          </cell>
          <cell r="AN39" t="str">
            <v>RIESGO MEJORABLE</v>
          </cell>
        </row>
        <row r="40">
          <cell r="M40" t="str">
            <v>2.1 Alta tensión (mayor a 57.5 kV)</v>
          </cell>
          <cell r="Z40" t="str">
            <v>RIESGO NO ACEPTABLE O ACEPTABLE CON CONTROL ESPECIFICO</v>
          </cell>
          <cell r="AN40" t="str">
            <v>RIESGO MEJORABLE</v>
          </cell>
        </row>
        <row r="41">
          <cell r="M41" t="str">
            <v>11.1 Gestión organizacional</v>
          </cell>
          <cell r="Z41" t="str">
            <v>RIESGO NO ACEPTABLE O ACEPTABLE CON CONTROL ESPECIFICO</v>
          </cell>
          <cell r="AN41" t="str">
            <v>RIESGO MEJORABLE</v>
          </cell>
        </row>
        <row r="42">
          <cell r="M42" t="str">
            <v>5.3 Exposición a  material contaminado o con riesgo biológico (virus, bacterias, parásitos, hongos)</v>
          </cell>
          <cell r="Z42" t="str">
            <v>RIESGO NO ACEPTABLE O ACEPTABLE CON CONTROL ESPECIFICO</v>
          </cell>
          <cell r="AN42" t="str">
            <v>RIESGO MEJORABLE</v>
          </cell>
        </row>
        <row r="43">
          <cell r="M43" t="str">
            <v>10.8 Trabajo en alturas</v>
          </cell>
          <cell r="Z43" t="str">
            <v>RIESGO NO ACEPTABLE O ACEPTABLE CON CONTROL ESPECIFICO</v>
          </cell>
          <cell r="AN43" t="str">
            <v>RIESGO NO ACEPTABLE O ACEPTABLE CON CONTROL ESPECIFICO</v>
          </cell>
        </row>
      </sheetData>
      <sheetData sheetId="1">
        <row r="7">
          <cell r="B7" t="str">
            <v>Riesgo Aceptable</v>
          </cell>
          <cell r="K7">
            <v>3</v>
          </cell>
          <cell r="S7" t="str">
            <v>Riesgo Aceptable</v>
          </cell>
          <cell r="AB7">
            <v>8</v>
          </cell>
        </row>
        <row r="8">
          <cell r="B8" t="str">
            <v>Riesgo Mejorable</v>
          </cell>
          <cell r="K8">
            <v>8</v>
          </cell>
          <cell r="S8" t="str">
            <v>Riesgo Mejorable</v>
          </cell>
          <cell r="AB8">
            <v>19</v>
          </cell>
        </row>
        <row r="9">
          <cell r="B9" t="str">
            <v>Riesgo No Aceptable o Aceptable con Control Especifico</v>
          </cell>
          <cell r="K9">
            <v>18</v>
          </cell>
          <cell r="S9" t="str">
            <v>Riesgo No Aceptable o Aceptable con Control Especifico</v>
          </cell>
          <cell r="AB9">
            <v>2</v>
          </cell>
        </row>
        <row r="10">
          <cell r="B10" t="str">
            <v>Riesgo No Aceptable</v>
          </cell>
          <cell r="K10">
            <v>0</v>
          </cell>
          <cell r="S10" t="str">
            <v>Riesgo No Aceptable</v>
          </cell>
          <cell r="AB10">
            <v>0</v>
          </cell>
        </row>
        <row r="40">
          <cell r="E40" t="str">
            <v>1.1 Posibilidad de atrapamiento</v>
          </cell>
          <cell r="Q40">
            <v>0</v>
          </cell>
          <cell r="Z40" t="str">
            <v>5.1 Mordedura de animales transmisores de enfermedad (virus, bacterias, parásitos, hongos)</v>
          </cell>
          <cell r="AB40" t="str">
            <v>5.1 Mordedura de animales/vectores transmisores de enfermedad (virus, bacterias, parásitos, hongos)</v>
          </cell>
          <cell r="AC40" t="str">
            <v>5.1 Mordedura de animales/vectores transmisores de enfermedad (virus, bacterias, parásitos, hongos)</v>
          </cell>
          <cell r="AD40" t="str">
            <v>5.1 Mordedura de animales/vectores transmisores de enfermedad (virus, bacterias, parásitos, hongos)</v>
          </cell>
          <cell r="AE40" t="str">
            <v>5.1 Mordedura de animales/vectores transmisores de enfermedad (virus, bacterias, parásitos, hongos)</v>
          </cell>
          <cell r="AF40" t="str">
            <v>5.1 Mordedura de animales/vectores transmisores de enfermedad (virus, bacterias, parásitos, hongos)</v>
          </cell>
          <cell r="AG40" t="str">
            <v>5.1 Mordedura de animales/vectores transmisores de enfermedad (virus, bacterias, parásitos, hongos)</v>
          </cell>
          <cell r="AH40" t="str">
            <v>5.1 Mordedura de animales/vectores transmisores de enfermedad (virus, bacterias, parásitos, hongos)</v>
          </cell>
          <cell r="AI40" t="str">
            <v>5.1 Mordedura de animales/vectores transmisores de enfermedad (virus, bacterias, parásitos, hongos)</v>
          </cell>
          <cell r="AJ40" t="str">
            <v>5.1 Mordedura de animales/vectores transmisores de enfermedad (virus, bacterias, parásitos, hongos)</v>
          </cell>
          <cell r="AK40" t="str">
            <v>5.1 Mordedura de animales/vectores transmisores de enfermedad (virus, bacterias, parásitos, hongos)</v>
          </cell>
          <cell r="AL40">
            <v>0</v>
          </cell>
        </row>
        <row r="41">
          <cell r="E41" t="str">
            <v>1.2 Posibilidad de ser golpeado por objetos que caen o en movimiento. </v>
          </cell>
          <cell r="Q41">
            <v>0</v>
          </cell>
          <cell r="Z41" t="str">
            <v>5.2 Picadura de animales transmisores de enfermedad (virus, bacterias, parásitos, hongos)</v>
          </cell>
          <cell r="AB41" t="str">
            <v>5.2 Picadura de animales/vectores transmisores de enfermedad (virus, bacterias, parásitos, hongos)</v>
          </cell>
          <cell r="AC41" t="str">
            <v>5.2 Picadura de animales/vectores transmisores de enfermedad (virus, bacterias, parásitos, hongos)</v>
          </cell>
          <cell r="AD41" t="str">
            <v>5.2 Picadura de animales/vectores transmisores de enfermedad (virus, bacterias, parásitos, hongos)</v>
          </cell>
          <cell r="AE41" t="str">
            <v>5.2 Picadura de animales/vectores transmisores de enfermedad (virus, bacterias, parásitos, hongos)</v>
          </cell>
          <cell r="AF41" t="str">
            <v>5.2 Picadura de animales/vectores transmisores de enfermedad (virus, bacterias, parásitos, hongos)</v>
          </cell>
          <cell r="AG41" t="str">
            <v>5.2 Picadura de animales/vectores transmisores de enfermedad (virus, bacterias, parásitos, hongos)</v>
          </cell>
          <cell r="AH41" t="str">
            <v>5.2 Picadura de animales/vectores transmisores de enfermedad (virus, bacterias, parásitos, hongos)</v>
          </cell>
          <cell r="AI41" t="str">
            <v>5.2 Picadura de animales/vectores transmisores de enfermedad (virus, bacterias, parásitos, hongos)</v>
          </cell>
          <cell r="AJ41" t="str">
            <v>5.2 Picadura de animales/vectores transmisores de enfermedad (virus, bacterias, parásitos, hongos)</v>
          </cell>
          <cell r="AK41" t="str">
            <v>5.2 Picadura de animales/vectores transmisores de enfermedad (virus, bacterias, parásitos, hongos)</v>
          </cell>
          <cell r="AL41">
            <v>0</v>
          </cell>
        </row>
        <row r="42">
          <cell r="E42" t="str">
            <v>1.3 Se utilizan equipos o herramientas que proyectan partículas</v>
          </cell>
          <cell r="Q42">
            <v>0</v>
          </cell>
          <cell r="Z42" t="str">
            <v>5.3 Exposición a  material contaminado o con riesgo biológico (virus, bacterias, parásitos, hongos)</v>
          </cell>
          <cell r="AB42" t="str">
            <v>5.3 Exposición a  material contaminado o con riesgo biológico (virus, bacterias, parásitos, hongos)</v>
          </cell>
          <cell r="AC42" t="str">
            <v>5.3 Exposición a  material contaminado o con riesgo biológico (virus, bacterias, parásitos, hongos)</v>
          </cell>
          <cell r="AD42" t="str">
            <v>5.3 Exposición a  material contaminado o con riesgo biológico (virus, bacterias, parásitos, hongos)</v>
          </cell>
          <cell r="AE42" t="str">
            <v>5.3 Exposición a  material contaminado o con riesgo biológico (virus, bacterias, parásitos, hongos)</v>
          </cell>
          <cell r="AF42" t="str">
            <v>5.3 Exposición a  material contaminado o con riesgo biológico (virus, bacterias, parásitos, hongos)</v>
          </cell>
          <cell r="AG42" t="str">
            <v>5.3 Exposición a  material contaminado o con riesgo biológico (virus, bacterias, parásitos, hongos)</v>
          </cell>
          <cell r="AH42" t="str">
            <v>5.3 Exposición a  material contaminado o con riesgo biológico (virus, bacterias, parásitos, hongos)</v>
          </cell>
          <cell r="AI42" t="str">
            <v>5.3 Exposición a  material contaminado o con riesgo biológico (virus, bacterias, parásitos, hongos)</v>
          </cell>
          <cell r="AJ42" t="str">
            <v>5.3 Exposición a  material contaminado o con riesgo biológico (virus, bacterias, parásitos, hongos)</v>
          </cell>
          <cell r="AK42" t="str">
            <v>5.3 Exposición a  material contaminado o con riesgo biológico (virus, bacterias, parásitos, hongos)</v>
          </cell>
          <cell r="AL42">
            <v>4</v>
          </cell>
        </row>
        <row r="43">
          <cell r="E43" t="str">
            <v>1.4 Se utilizan herramientas corto-punzantes.</v>
          </cell>
          <cell r="Q43">
            <v>1</v>
          </cell>
        </row>
        <row r="44">
          <cell r="E44" t="str">
            <v>2.1 Alta tensión (mayor a 57.5 kV)</v>
          </cell>
          <cell r="Q44">
            <v>1</v>
          </cell>
          <cell r="Z44" t="str">
            <v>6.1 Manejo de cargas mayores a 25 Kg </v>
          </cell>
          <cell r="AL44">
            <v>0</v>
          </cell>
        </row>
        <row r="45">
          <cell r="E45" t="str">
            <v>2.2 Media tensión  (1000V - 57.5 kV)</v>
          </cell>
          <cell r="Q45">
            <v>0</v>
          </cell>
          <cell r="Z45" t="str">
            <v>6.2 Manejo de cargas menores a 25 Kg </v>
          </cell>
          <cell r="AL45">
            <v>0</v>
          </cell>
        </row>
        <row r="46">
          <cell r="E46" t="str">
            <v>2.3 Baja tensión (25 V – 1000 V)</v>
          </cell>
          <cell r="Q46">
            <v>0</v>
          </cell>
          <cell r="Z46" t="str">
            <v>6.3 Adopción de posturas nocivas</v>
          </cell>
          <cell r="AL46">
            <v>0</v>
          </cell>
        </row>
        <row r="47">
          <cell r="E47" t="str">
            <v>2.4 Muy baja tensión (menor a 25 V)</v>
          </cell>
          <cell r="Q47">
            <v>0</v>
          </cell>
          <cell r="Z47" t="str">
            <v>6.4 Ejecución de 6 o más movimientos similares en un minuto</v>
          </cell>
          <cell r="AL47">
            <v>0</v>
          </cell>
        </row>
        <row r="48">
          <cell r="E48" t="str">
            <v>2.5 Electricidad estática</v>
          </cell>
          <cell r="Q48">
            <v>0</v>
          </cell>
          <cell r="Z48" t="str">
            <v>6.5 Diseño del puesto de trabajo</v>
          </cell>
          <cell r="AL48">
            <v>0</v>
          </cell>
        </row>
        <row r="49">
          <cell r="E49" t="str">
            <v>3.1 Iluminación deficiente</v>
          </cell>
          <cell r="Q49">
            <v>0</v>
          </cell>
          <cell r="Z49" t="str">
            <v>6.6 Posturas prolongadas y/o incorrectas</v>
          </cell>
          <cell r="AL49">
            <v>4</v>
          </cell>
        </row>
        <row r="50">
          <cell r="E50" t="str">
            <v>3.2 Iluminación en exceso</v>
          </cell>
          <cell r="Q50">
            <v>0</v>
          </cell>
          <cell r="Z50" t="str">
            <v>6.7 Esfuerzos </v>
          </cell>
          <cell r="AL50">
            <v>0</v>
          </cell>
        </row>
        <row r="51">
          <cell r="E51" t="str">
            <v>3.3 Presiones atmosféricas (reducción)</v>
          </cell>
          <cell r="Q51">
            <v>0</v>
          </cell>
          <cell r="Z51" t="str">
            <v>7.1 No se han definido  competencias para el cargo evaluado</v>
          </cell>
          <cell r="AL51">
            <v>0</v>
          </cell>
        </row>
        <row r="52">
          <cell r="E52" t="str">
            <v>3.4 Presiones atmosféricas (aumento)</v>
          </cell>
          <cell r="Q52">
            <v>0</v>
          </cell>
          <cell r="Z52" t="str">
            <v>7.2 Durante la evaluación se observan actos inseguros</v>
          </cell>
          <cell r="AL52">
            <v>0</v>
          </cell>
        </row>
        <row r="53">
          <cell r="E53" t="str">
            <v>3.5 Radiaciones ionizantes (Rayos X, Gamma)</v>
          </cell>
          <cell r="Q53">
            <v>0</v>
          </cell>
          <cell r="Z53" t="str">
            <v>7.3 Antecedentes accidentes de trabajo por comportamientos inseguros en los últimos 4 años</v>
          </cell>
          <cell r="AL53">
            <v>0</v>
          </cell>
        </row>
        <row r="54">
          <cell r="E54" t="str">
            <v>3.6 Radiaciones no ionizantes (Microondas - Electrodomesticos)</v>
          </cell>
          <cell r="Q54">
            <v>0</v>
          </cell>
          <cell r="Z54" t="str">
            <v>8.1 Sin disponibilidad de agua potable</v>
          </cell>
          <cell r="AL54">
            <v>0</v>
          </cell>
        </row>
        <row r="55">
          <cell r="E55" t="str">
            <v>3.7 Radiaciones no ionizantes (Infrarroja - Cuerpos Calientes)</v>
          </cell>
          <cell r="Q55">
            <v>0</v>
          </cell>
          <cell r="Z55" t="str">
            <v>9.1 Almacenamiento inadecuado</v>
          </cell>
          <cell r="AL55">
            <v>0</v>
          </cell>
        </row>
        <row r="56">
          <cell r="E56" t="str">
            <v>3.8 Radiaciones no ionizantes (Luz Visible - Intemperie)</v>
          </cell>
          <cell r="Q56">
            <v>0</v>
          </cell>
          <cell r="Z56" t="str">
            <v>9.2 Condiciones inadecuadas de orden y aseo</v>
          </cell>
          <cell r="AL56">
            <v>1</v>
          </cell>
        </row>
        <row r="57">
          <cell r="E57" t="str">
            <v>3.9 Radiaciones no ionizantes (Ultravioleta - Exposición Solar y fotocopiadoras)</v>
          </cell>
          <cell r="Q57">
            <v>0</v>
          </cell>
          <cell r="Z57" t="str">
            <v>9.3 Condiciones del piso</v>
          </cell>
          <cell r="AL57">
            <v>0</v>
          </cell>
        </row>
        <row r="58">
          <cell r="E58" t="str">
            <v>3.10 Ruido: No es posible escuchar una conversación a  tono normal a una distancia menor a 50cm ó exposición a 85dB o más durante 8 horas continuas.</v>
          </cell>
          <cell r="Q58">
            <v>0</v>
          </cell>
          <cell r="Z58" t="str">
            <v>9.4 Escaleras y barandas inadecuadas o en mal estado</v>
          </cell>
          <cell r="AL58">
            <v>0</v>
          </cell>
        </row>
        <row r="59">
          <cell r="E59" t="str">
            <v>3.11 Ruido: No se puede escuchar una conversación a 2 metros de distancia en un tono normal</v>
          </cell>
          <cell r="Q59">
            <v>2</v>
          </cell>
          <cell r="Z59" t="str">
            <v>9.5 Condiciones de las instalaciones (irregulares,  deslizantes, con diferencias de nivel)</v>
          </cell>
          <cell r="AL59">
            <v>0</v>
          </cell>
        </row>
        <row r="60">
          <cell r="E60" t="str">
            <v>3.12 Temperatura ambiental alta: calor</v>
          </cell>
          <cell r="Q60">
            <v>0</v>
          </cell>
          <cell r="Z60" t="str">
            <v>9.6 Caídas a diferente nivel </v>
          </cell>
          <cell r="AL60">
            <v>0</v>
          </cell>
        </row>
        <row r="61">
          <cell r="E61" t="str">
            <v>3.13 Superficies a alta temperatura</v>
          </cell>
          <cell r="Q61">
            <v>0</v>
          </cell>
          <cell r="Z61" t="str">
            <v>9.7 Caídas a nivel</v>
          </cell>
          <cell r="AL61">
            <v>2</v>
          </cell>
        </row>
        <row r="62">
          <cell r="E62" t="str">
            <v>3.14 Líquidos a alta temperatura</v>
          </cell>
          <cell r="Q62">
            <v>1</v>
          </cell>
          <cell r="Z62" t="str">
            <v>10.1  Riesgo público (robos, atracos, asaltos, atentados, orden público) </v>
          </cell>
          <cell r="AL62">
            <v>1</v>
          </cell>
        </row>
        <row r="63">
          <cell r="E63" t="str">
            <v>3.15 Temperatura ambiental baja: frío</v>
          </cell>
          <cell r="Q63">
            <v>0</v>
          </cell>
          <cell r="Z63" t="str">
            <v>10.2 Explosión</v>
          </cell>
          <cell r="AL63">
            <v>0</v>
          </cell>
        </row>
        <row r="64">
          <cell r="E64" t="str">
            <v>3.16 Superficies a baja temperatura</v>
          </cell>
          <cell r="Q64">
            <v>0</v>
          </cell>
          <cell r="Z64" t="str">
            <v>10.3 Incendio</v>
          </cell>
          <cell r="AL64">
            <v>3</v>
          </cell>
        </row>
        <row r="65">
          <cell r="E65" t="str">
            <v>3.17 Vibraciones mano-cuerpo</v>
          </cell>
          <cell r="Q65">
            <v>0</v>
          </cell>
          <cell r="Z65" t="str">
            <v>10.4 Víal </v>
          </cell>
          <cell r="AL65">
            <v>0</v>
          </cell>
        </row>
        <row r="66">
          <cell r="E66" t="str">
            <v>3.18 Vibraciones cuerpo completo</v>
          </cell>
          <cell r="Q66">
            <v>0</v>
          </cell>
          <cell r="Z66" t="str">
            <v>10.5 Trabajos en caliente</v>
          </cell>
          <cell r="AL66">
            <v>0</v>
          </cell>
        </row>
        <row r="67">
          <cell r="E67" t="str">
            <v>3.19 Cambios bruscos de temperatura</v>
          </cell>
          <cell r="Q67">
            <v>0</v>
          </cell>
          <cell r="Z67" t="str">
            <v>10.6 Trabajos en espacios confinados</v>
          </cell>
          <cell r="AL67">
            <v>0</v>
          </cell>
        </row>
        <row r="68">
          <cell r="E68" t="str">
            <v>4.1 Exposición a material particulado en el puesto de trabajo (diámetro no determinado)</v>
          </cell>
          <cell r="Q68">
            <v>0</v>
          </cell>
          <cell r="Z68" t="str">
            <v>10.7 Derrames y/o  fugas</v>
          </cell>
          <cell r="AL68">
            <v>0</v>
          </cell>
        </row>
        <row r="69">
          <cell r="E69" t="str">
            <v>4.2 Exposición a material particulado en el puesto de trabajo (PM10)</v>
          </cell>
          <cell r="Q69">
            <v>0</v>
          </cell>
          <cell r="Z69" t="str">
            <v>10.8 Trabajo en alturas</v>
          </cell>
          <cell r="AL69">
            <v>1</v>
          </cell>
        </row>
        <row r="70">
          <cell r="E70" t="str">
            <v>4.3 Exposición a material particulado en el puesto de trabajo (PM2.5)</v>
          </cell>
          <cell r="Q70">
            <v>0</v>
          </cell>
          <cell r="Z70" t="str">
            <v>11.1 Gestión organizacional</v>
          </cell>
          <cell r="AL70">
            <v>4</v>
          </cell>
        </row>
        <row r="71">
          <cell r="E71" t="str">
            <v>4.4 Exposición sustancias químicas toxicas, corrosivas, irritantes, asfixiantes, diferentes a Vapores de Hidrocarburos</v>
          </cell>
          <cell r="Q71">
            <v>0</v>
          </cell>
          <cell r="Z71" t="str">
            <v>11.2 Caracteristicas de la organización del trabajo</v>
          </cell>
          <cell r="AL71">
            <v>0</v>
          </cell>
        </row>
        <row r="72">
          <cell r="E72" t="str">
            <v>4.5 Exposición a vapores de hidrocarburos</v>
          </cell>
          <cell r="Q72">
            <v>0</v>
          </cell>
          <cell r="Z72" t="str">
            <v>11.3 Caracteristicas del grupo social de trabajo</v>
          </cell>
          <cell r="AL72">
            <v>0</v>
          </cell>
        </row>
        <row r="73">
          <cell r="E73" t="str">
            <v>4.6 Exposición sustancias químicas  no toxicas, corrosivas, irritantes ni asfixiantes</v>
          </cell>
          <cell r="Q73">
            <v>0</v>
          </cell>
          <cell r="Z73" t="str">
            <v>11.4 Condiciones de la tarea</v>
          </cell>
          <cell r="AL73">
            <v>0</v>
          </cell>
        </row>
        <row r="74">
          <cell r="E74" t="str">
            <v>4.7 Exposición a polvos orgánicos </v>
          </cell>
          <cell r="Q74">
            <v>0</v>
          </cell>
          <cell r="Z74" t="str">
            <v>11.5 Interfase persona - tarea</v>
          </cell>
          <cell r="AL74">
            <v>0</v>
          </cell>
        </row>
        <row r="75">
          <cell r="E75" t="str">
            <v>4.8 Exposición a polvos  con contenido de sílice</v>
          </cell>
          <cell r="Q75">
            <v>0</v>
          </cell>
          <cell r="Z75" t="str">
            <v>11.6 Jornada de trabajo</v>
          </cell>
          <cell r="AL75">
            <v>0</v>
          </cell>
        </row>
        <row r="76">
          <cell r="E76" t="str">
            <v>4.9 Exposición a polvos  inorgánicos</v>
          </cell>
          <cell r="Q76">
            <v>0</v>
          </cell>
          <cell r="Z76" t="str">
            <v>12.1 Deslizamientos / Derrumbes</v>
          </cell>
          <cell r="AL76">
            <v>0</v>
          </cell>
        </row>
        <row r="77">
          <cell r="E77" t="str">
            <v>4.10 Exposición a fibras / amianto</v>
          </cell>
          <cell r="Q77">
            <v>0</v>
          </cell>
          <cell r="Z77" t="str">
            <v>12.2 Inundaciòn</v>
          </cell>
          <cell r="AL77">
            <v>0</v>
          </cell>
        </row>
        <row r="78">
          <cell r="E78" t="str">
            <v>4.11 Exposición a gases y vapores</v>
          </cell>
          <cell r="Q78">
            <v>1</v>
          </cell>
          <cell r="Z78" t="str">
            <v>12.3 Sismo o terremoto</v>
          </cell>
          <cell r="AL78">
            <v>3</v>
          </cell>
        </row>
        <row r="79">
          <cell r="E79" t="str">
            <v>4.12 Exposición a líquidos (nieblas y rocíos)</v>
          </cell>
          <cell r="Q79">
            <v>0</v>
          </cell>
          <cell r="Z79" t="str">
            <v>12.4 Precipitaciones</v>
          </cell>
          <cell r="AL79">
            <v>0</v>
          </cell>
        </row>
        <row r="80">
          <cell r="E80" t="str">
            <v>4.13 Exposición a humos metálicos / metales pesados</v>
          </cell>
          <cell r="Q80">
            <v>0</v>
          </cell>
          <cell r="Z80" t="str">
            <v>12.5  Vendaval</v>
          </cell>
          <cell r="AL80">
            <v>0</v>
          </cell>
        </row>
        <row r="81">
          <cell r="Z81" t="str">
            <v>12.6 Tormentas elèctricas</v>
          </cell>
          <cell r="AL81">
            <v>0</v>
          </cell>
        </row>
        <row r="86">
          <cell r="B86" t="str">
            <v>1. Mecánico</v>
          </cell>
          <cell r="E86">
            <v>1</v>
          </cell>
          <cell r="H86">
            <v>0.034482758620689655</v>
          </cell>
        </row>
        <row r="87">
          <cell r="B87" t="str">
            <v>2. Eléctrico</v>
          </cell>
          <cell r="E87">
            <v>1</v>
          </cell>
          <cell r="H87">
            <v>0.034482758620689655</v>
          </cell>
        </row>
        <row r="88">
          <cell r="B88" t="str">
            <v>3. Físico</v>
          </cell>
          <cell r="E88">
            <v>3</v>
          </cell>
          <cell r="H88">
            <v>0.10344827586206896</v>
          </cell>
        </row>
        <row r="89">
          <cell r="B89" t="str">
            <v>4. Químico</v>
          </cell>
          <cell r="E89">
            <v>1</v>
          </cell>
          <cell r="H89">
            <v>0.034482758620689655</v>
          </cell>
        </row>
        <row r="90">
          <cell r="B90" t="str">
            <v>5. Biológico</v>
          </cell>
          <cell r="E90">
            <v>4</v>
          </cell>
          <cell r="H90">
            <v>0.13793103448275862</v>
          </cell>
        </row>
        <row r="91">
          <cell r="B91" t="str">
            <v>6. Ergonómico</v>
          </cell>
          <cell r="E91">
            <v>4</v>
          </cell>
          <cell r="H91">
            <v>0.13793103448275862</v>
          </cell>
        </row>
        <row r="92">
          <cell r="B92" t="str">
            <v>7. Factores humanos</v>
          </cell>
          <cell r="E92">
            <v>0</v>
          </cell>
          <cell r="H92">
            <v>0</v>
          </cell>
        </row>
        <row r="93">
          <cell r="B93" t="str">
            <v>8. Saneamiento Básico</v>
          </cell>
          <cell r="E93">
            <v>0</v>
          </cell>
          <cell r="H93">
            <v>0</v>
          </cell>
        </row>
        <row r="94">
          <cell r="B94" t="str">
            <v>9. Locativos</v>
          </cell>
          <cell r="E94">
            <v>3</v>
          </cell>
          <cell r="H94">
            <v>0.10344827586206896</v>
          </cell>
        </row>
        <row r="95">
          <cell r="B95" t="str">
            <v>10. Otros Riesgos</v>
          </cell>
          <cell r="E95">
            <v>5</v>
          </cell>
          <cell r="H95">
            <v>0.1724137931034483</v>
          </cell>
        </row>
        <row r="96">
          <cell r="B96" t="str">
            <v>11. Psicosocial</v>
          </cell>
          <cell r="E96">
            <v>4</v>
          </cell>
          <cell r="H96">
            <v>0.13793103448275862</v>
          </cell>
        </row>
        <row r="97">
          <cell r="B97" t="str">
            <v>12. Riesgos Naturales</v>
          </cell>
          <cell r="E97">
            <v>3</v>
          </cell>
          <cell r="H97">
            <v>0.10344827586206896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2"/>
  <sheetViews>
    <sheetView tabSelected="1" zoomScale="70" zoomScaleNormal="70" zoomScalePageLayoutView="0" workbookViewId="0" topLeftCell="AF4">
      <selection activeCell="AM22" sqref="AM22"/>
    </sheetView>
  </sheetViews>
  <sheetFormatPr defaultColWidth="9.140625" defaultRowHeight="45.75" customHeight="1"/>
  <cols>
    <col min="1" max="1" width="1.7109375" style="7" customWidth="1"/>
    <col min="2" max="2" width="14.57421875" style="7" customWidth="1"/>
    <col min="3" max="3" width="18.8515625" style="7" customWidth="1"/>
    <col min="4" max="4" width="20.7109375" style="7" customWidth="1"/>
    <col min="5" max="5" width="27.28125" style="7" customWidth="1"/>
    <col min="6" max="6" width="14.421875" style="7" customWidth="1"/>
    <col min="7" max="7" width="28.140625" style="7" customWidth="1"/>
    <col min="8" max="8" width="15.28125" style="7" customWidth="1"/>
    <col min="9" max="9" width="15.8515625" style="7" customWidth="1"/>
    <col min="10" max="10" width="13.57421875" style="7" customWidth="1"/>
    <col min="11" max="11" width="12.8515625" style="7" customWidth="1"/>
    <col min="12" max="12" width="19.57421875" style="7" customWidth="1"/>
    <col min="13" max="13" width="46.421875" style="7" customWidth="1"/>
    <col min="14" max="14" width="57.57421875" style="7" customWidth="1"/>
    <col min="15" max="15" width="21.421875" style="7" customWidth="1"/>
    <col min="16" max="16" width="33.28125" style="7" customWidth="1"/>
    <col min="17" max="17" width="28.28125" style="7" customWidth="1"/>
    <col min="18" max="18" width="30.140625" style="7" customWidth="1"/>
    <col min="19" max="19" width="28.28125" style="7" customWidth="1"/>
    <col min="20" max="28" width="18.57421875" style="78" customWidth="1"/>
    <col min="29" max="29" width="22.28125" style="7" customWidth="1"/>
    <col min="30" max="30" width="21.7109375" style="7" customWidth="1"/>
    <col min="31" max="31" width="23.28125" style="7" customWidth="1"/>
    <col min="32" max="32" width="27.28125" style="7" customWidth="1"/>
    <col min="33" max="33" width="21.7109375" style="7" customWidth="1"/>
    <col min="34" max="44" width="19.140625" style="7" customWidth="1"/>
    <col min="45" max="45" width="23.57421875" style="7" customWidth="1"/>
    <col min="46" max="46" width="26.28125" style="7" customWidth="1"/>
    <col min="47" max="47" width="28.421875" style="7" customWidth="1"/>
    <col min="48" max="48" width="31.00390625" style="7" customWidth="1"/>
    <col min="49" max="49" width="25.140625" style="7" customWidth="1"/>
    <col min="50" max="50" width="27.421875" style="7" customWidth="1"/>
    <col min="51" max="51" width="22.7109375" style="7" customWidth="1"/>
    <col min="52" max="52" width="14.7109375" style="7" customWidth="1"/>
    <col min="53" max="53" width="24.140625" style="7" customWidth="1"/>
    <col min="54" max="54" width="16.421875" style="7" customWidth="1"/>
    <col min="55" max="55" width="22.00390625" style="7" hidden="1" customWidth="1"/>
    <col min="56" max="56" width="21.140625" style="7" hidden="1" customWidth="1"/>
    <col min="57" max="57" width="111.28125" style="7" hidden="1" customWidth="1"/>
    <col min="58" max="58" width="110.57421875" style="7" hidden="1" customWidth="1"/>
    <col min="59" max="65" width="9.140625" style="7" customWidth="1"/>
    <col min="66" max="66" width="23.8515625" style="7" hidden="1" customWidth="1"/>
    <col min="67" max="67" width="66.421875" style="7" hidden="1" customWidth="1"/>
    <col min="68" max="16384" width="9.140625" style="7" customWidth="1"/>
  </cols>
  <sheetData>
    <row r="1" spans="1:54" ht="45.75" customHeight="1">
      <c r="A1" s="6"/>
      <c r="B1" s="186"/>
      <c r="C1" s="186"/>
      <c r="D1" s="186"/>
      <c r="E1" s="186"/>
      <c r="F1" s="187" t="s">
        <v>184</v>
      </c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9" t="s">
        <v>164</v>
      </c>
      <c r="BB1" s="14" t="s">
        <v>187</v>
      </c>
    </row>
    <row r="2" spans="1:54" ht="45.75" customHeight="1">
      <c r="A2" s="6"/>
      <c r="B2" s="186"/>
      <c r="C2" s="186"/>
      <c r="D2" s="186"/>
      <c r="E2" s="186"/>
      <c r="F2" s="188" t="s">
        <v>183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90"/>
      <c r="BA2" s="19" t="s">
        <v>166</v>
      </c>
      <c r="BB2" s="15" t="s">
        <v>185</v>
      </c>
    </row>
    <row r="3" spans="1:54" ht="45.75" customHeight="1">
      <c r="A3" s="6"/>
      <c r="B3" s="186"/>
      <c r="C3" s="186"/>
      <c r="D3" s="186"/>
      <c r="E3" s="186"/>
      <c r="F3" s="191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3"/>
      <c r="BA3" s="19" t="s">
        <v>167</v>
      </c>
      <c r="BB3" s="20" t="s">
        <v>186</v>
      </c>
    </row>
    <row r="4" spans="1:67" s="12" customFormat="1" ht="45.75" customHeight="1">
      <c r="A4" s="9"/>
      <c r="B4" s="186"/>
      <c r="C4" s="186"/>
      <c r="D4" s="186"/>
      <c r="E4" s="186"/>
      <c r="F4" s="194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6"/>
      <c r="BA4" s="19" t="s">
        <v>168</v>
      </c>
      <c r="BB4" s="16">
        <v>45231</v>
      </c>
      <c r="BN4" s="21" t="s">
        <v>30</v>
      </c>
      <c r="BO4" s="22" t="s">
        <v>31</v>
      </c>
    </row>
    <row r="5" spans="1:67" ht="45.75" customHeight="1">
      <c r="A5" s="6"/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4"/>
      <c r="BN5" s="23" t="s">
        <v>35</v>
      </c>
      <c r="BO5" s="24" t="s">
        <v>32</v>
      </c>
    </row>
    <row r="6" spans="1:67" ht="45.75" customHeight="1">
      <c r="A6" s="6"/>
      <c r="B6" s="168" t="s">
        <v>165</v>
      </c>
      <c r="C6" s="169"/>
      <c r="D6" s="170"/>
      <c r="E6" s="170"/>
      <c r="F6" s="171"/>
      <c r="G6" s="199" t="s">
        <v>515</v>
      </c>
      <c r="H6" s="200"/>
      <c r="I6" s="200"/>
      <c r="J6" s="200"/>
      <c r="K6" s="200"/>
      <c r="L6" s="200"/>
      <c r="M6" s="201"/>
      <c r="N6" s="202"/>
      <c r="O6" s="6"/>
      <c r="P6" s="6"/>
      <c r="Q6" s="6"/>
      <c r="R6" s="6"/>
      <c r="S6" s="6"/>
      <c r="T6" s="168" t="s">
        <v>159</v>
      </c>
      <c r="U6" s="170"/>
      <c r="V6" s="170"/>
      <c r="W6" s="171"/>
      <c r="X6" s="199" t="s">
        <v>527</v>
      </c>
      <c r="Y6" s="200"/>
      <c r="Z6" s="200"/>
      <c r="AA6" s="200"/>
      <c r="AB6" s="203"/>
      <c r="AC6" s="204"/>
      <c r="AD6" s="6"/>
      <c r="AE6" s="6"/>
      <c r="AF6" s="6"/>
      <c r="AG6" s="6"/>
      <c r="AH6" s="6"/>
      <c r="AI6" s="6"/>
      <c r="AJ6" s="6"/>
      <c r="AK6" s="6"/>
      <c r="AL6" s="6"/>
      <c r="AM6" s="6"/>
      <c r="AN6" s="25"/>
      <c r="AO6" s="25"/>
      <c r="AP6" s="25"/>
      <c r="AQ6" s="25"/>
      <c r="AR6" s="25"/>
      <c r="AS6" s="25"/>
      <c r="AT6" s="25"/>
      <c r="AU6" s="25"/>
      <c r="AV6" s="26"/>
      <c r="AW6" s="25"/>
      <c r="AX6" s="25"/>
      <c r="AY6" s="25"/>
      <c r="AZ6" s="25"/>
      <c r="BB6" s="5"/>
      <c r="BN6" s="27" t="s">
        <v>41</v>
      </c>
      <c r="BO6" s="24" t="s">
        <v>33</v>
      </c>
    </row>
    <row r="7" spans="1:67" ht="45.75" customHeight="1">
      <c r="A7" s="6"/>
      <c r="B7" s="168"/>
      <c r="C7" s="169"/>
      <c r="D7" s="170"/>
      <c r="E7" s="170"/>
      <c r="F7" s="171"/>
      <c r="G7" s="172"/>
      <c r="H7" s="173"/>
      <c r="I7" s="173"/>
      <c r="J7" s="173"/>
      <c r="K7" s="173"/>
      <c r="L7" s="173"/>
      <c r="M7" s="174"/>
      <c r="N7" s="178"/>
      <c r="O7" s="6"/>
      <c r="P7" s="6"/>
      <c r="Q7" s="6"/>
      <c r="R7" s="6"/>
      <c r="S7" s="6"/>
      <c r="T7" s="168"/>
      <c r="U7" s="170"/>
      <c r="V7" s="170"/>
      <c r="W7" s="171"/>
      <c r="X7" s="172"/>
      <c r="Y7" s="173"/>
      <c r="Z7" s="173"/>
      <c r="AA7" s="173"/>
      <c r="AB7" s="179"/>
      <c r="AC7" s="180"/>
      <c r="AD7" s="6"/>
      <c r="AE7" s="6"/>
      <c r="AF7" s="6"/>
      <c r="AG7" s="6"/>
      <c r="AH7" s="6"/>
      <c r="AI7" s="6"/>
      <c r="AJ7" s="6"/>
      <c r="AK7" s="6"/>
      <c r="AL7" s="6"/>
      <c r="AM7" s="6"/>
      <c r="AN7" s="25"/>
      <c r="AO7" s="25"/>
      <c r="AP7" s="25"/>
      <c r="AQ7" s="25"/>
      <c r="AR7" s="25"/>
      <c r="AS7" s="25"/>
      <c r="AT7" s="25"/>
      <c r="AU7" s="25"/>
      <c r="AV7" s="26"/>
      <c r="AW7" s="25"/>
      <c r="AX7" s="25"/>
      <c r="AY7" s="25"/>
      <c r="AZ7" s="25"/>
      <c r="BB7" s="5"/>
      <c r="BN7" s="27" t="s">
        <v>46</v>
      </c>
      <c r="BO7" s="24" t="s">
        <v>34</v>
      </c>
    </row>
    <row r="8" spans="1:67" ht="45.75" customHeight="1">
      <c r="A8" s="6"/>
      <c r="B8" s="168" t="s">
        <v>161</v>
      </c>
      <c r="C8" s="169"/>
      <c r="D8" s="170"/>
      <c r="E8" s="170"/>
      <c r="F8" s="171"/>
      <c r="G8" s="172" t="s">
        <v>526</v>
      </c>
      <c r="H8" s="173"/>
      <c r="I8" s="173"/>
      <c r="J8" s="173"/>
      <c r="K8" s="173"/>
      <c r="L8" s="173"/>
      <c r="M8" s="174"/>
      <c r="N8" s="178"/>
      <c r="O8" s="6"/>
      <c r="P8" s="6"/>
      <c r="Q8" s="6"/>
      <c r="R8" s="6"/>
      <c r="S8" s="6"/>
      <c r="T8" s="168" t="s">
        <v>160</v>
      </c>
      <c r="U8" s="170"/>
      <c r="V8" s="170"/>
      <c r="W8" s="171"/>
      <c r="X8" s="172" t="s">
        <v>528</v>
      </c>
      <c r="Y8" s="173"/>
      <c r="Z8" s="173"/>
      <c r="AA8" s="173"/>
      <c r="AB8" s="179"/>
      <c r="AC8" s="180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N8" s="27" t="s">
        <v>49</v>
      </c>
      <c r="BO8" s="24" t="s">
        <v>36</v>
      </c>
    </row>
    <row r="9" spans="1:67" ht="45.75" customHeight="1">
      <c r="A9" s="6"/>
      <c r="B9" s="168"/>
      <c r="C9" s="169"/>
      <c r="D9" s="170"/>
      <c r="E9" s="170"/>
      <c r="F9" s="171"/>
      <c r="G9" s="175"/>
      <c r="H9" s="176"/>
      <c r="I9" s="176"/>
      <c r="J9" s="176"/>
      <c r="K9" s="176"/>
      <c r="L9" s="176"/>
      <c r="M9" s="177"/>
      <c r="N9" s="178"/>
      <c r="O9" s="6"/>
      <c r="P9" s="6"/>
      <c r="Q9" s="6"/>
      <c r="R9" s="6"/>
      <c r="S9" s="6"/>
      <c r="T9" s="168"/>
      <c r="U9" s="170"/>
      <c r="V9" s="170"/>
      <c r="W9" s="171"/>
      <c r="X9" s="175"/>
      <c r="Y9" s="176"/>
      <c r="Z9" s="176"/>
      <c r="AA9" s="176"/>
      <c r="AB9" s="181"/>
      <c r="AC9" s="18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N9" s="27" t="s">
        <v>148</v>
      </c>
      <c r="BO9" s="24" t="s">
        <v>37</v>
      </c>
    </row>
    <row r="10" spans="1:67" ht="45.75" customHeight="1">
      <c r="A10" s="6"/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5"/>
      <c r="BN10" s="27" t="s">
        <v>56</v>
      </c>
      <c r="BO10" s="24" t="s">
        <v>38</v>
      </c>
    </row>
    <row r="11" spans="1:67" ht="45.75" customHeight="1">
      <c r="A11" s="6"/>
      <c r="B11" s="165" t="s">
        <v>17</v>
      </c>
      <c r="C11" s="166"/>
      <c r="D11" s="166"/>
      <c r="E11" s="166"/>
      <c r="F11" s="167"/>
      <c r="G11" s="165" t="s">
        <v>8</v>
      </c>
      <c r="H11" s="166"/>
      <c r="I11" s="166"/>
      <c r="J11" s="166"/>
      <c r="K11" s="167"/>
      <c r="L11" s="165" t="s">
        <v>86</v>
      </c>
      <c r="M11" s="167"/>
      <c r="N11" s="165" t="s">
        <v>158</v>
      </c>
      <c r="O11" s="166"/>
      <c r="P11" s="167"/>
      <c r="Q11" s="165" t="s">
        <v>177</v>
      </c>
      <c r="R11" s="166"/>
      <c r="S11" s="167"/>
      <c r="T11" s="165" t="s">
        <v>15</v>
      </c>
      <c r="U11" s="166"/>
      <c r="V11" s="166"/>
      <c r="W11" s="166"/>
      <c r="X11" s="166"/>
      <c r="Y11" s="166"/>
      <c r="Z11" s="166"/>
      <c r="AA11" s="167"/>
      <c r="AB11" s="28"/>
      <c r="AC11" s="165" t="s">
        <v>16</v>
      </c>
      <c r="AD11" s="166"/>
      <c r="AE11" s="166"/>
      <c r="AF11" s="166"/>
      <c r="AG11" s="167"/>
      <c r="AH11" s="165" t="s">
        <v>146</v>
      </c>
      <c r="AI11" s="166"/>
      <c r="AJ11" s="166"/>
      <c r="AK11" s="166"/>
      <c r="AL11" s="166"/>
      <c r="AM11" s="166"/>
      <c r="AN11" s="166"/>
      <c r="AO11" s="167"/>
      <c r="AP11" s="165" t="s">
        <v>182</v>
      </c>
      <c r="AQ11" s="166"/>
      <c r="AR11" s="167"/>
      <c r="AS11" s="165" t="s">
        <v>147</v>
      </c>
      <c r="AT11" s="166"/>
      <c r="AU11" s="166"/>
      <c r="AV11" s="166"/>
      <c r="AW11" s="167"/>
      <c r="AX11" s="165" t="s">
        <v>18</v>
      </c>
      <c r="AY11" s="166"/>
      <c r="AZ11" s="166"/>
      <c r="BA11" s="166"/>
      <c r="BB11" s="167"/>
      <c r="BC11" s="8"/>
      <c r="BD11" s="8"/>
      <c r="BE11" s="8"/>
      <c r="BF11" s="8"/>
      <c r="BG11" s="8"/>
      <c r="BN11" s="27" t="s">
        <v>60</v>
      </c>
      <c r="BO11" s="24" t="s">
        <v>39</v>
      </c>
    </row>
    <row r="12" spans="1:67" ht="45.75" customHeight="1">
      <c r="A12" s="6"/>
      <c r="B12" s="154" t="s">
        <v>156</v>
      </c>
      <c r="C12" s="154" t="s">
        <v>169</v>
      </c>
      <c r="D12" s="154" t="s">
        <v>157</v>
      </c>
      <c r="E12" s="154" t="s">
        <v>170</v>
      </c>
      <c r="F12" s="154" t="s">
        <v>9</v>
      </c>
      <c r="G12" s="154" t="s">
        <v>10</v>
      </c>
      <c r="H12" s="161" t="s">
        <v>4</v>
      </c>
      <c r="I12" s="161" t="s">
        <v>6</v>
      </c>
      <c r="J12" s="161" t="s">
        <v>7</v>
      </c>
      <c r="K12" s="161" t="s">
        <v>5</v>
      </c>
      <c r="L12" s="163" t="s">
        <v>28</v>
      </c>
      <c r="M12" s="163" t="s">
        <v>29</v>
      </c>
      <c r="N12" s="154" t="s">
        <v>171</v>
      </c>
      <c r="O12" s="163" t="s">
        <v>172</v>
      </c>
      <c r="P12" s="161" t="s">
        <v>173</v>
      </c>
      <c r="Q12" s="161" t="s">
        <v>174</v>
      </c>
      <c r="R12" s="161" t="s">
        <v>175</v>
      </c>
      <c r="S12" s="161" t="s">
        <v>176</v>
      </c>
      <c r="T12" s="161" t="s">
        <v>141</v>
      </c>
      <c r="U12" s="161" t="s">
        <v>142</v>
      </c>
      <c r="V12" s="161" t="s">
        <v>143</v>
      </c>
      <c r="W12" s="161" t="s">
        <v>12</v>
      </c>
      <c r="X12" s="161" t="s">
        <v>144</v>
      </c>
      <c r="Y12" s="161" t="s">
        <v>145</v>
      </c>
      <c r="Z12" s="161" t="s">
        <v>13</v>
      </c>
      <c r="AA12" s="161" t="s">
        <v>178</v>
      </c>
      <c r="AB12" s="161" t="s">
        <v>179</v>
      </c>
      <c r="AC12" s="154" t="s">
        <v>19</v>
      </c>
      <c r="AD12" s="154" t="s">
        <v>20</v>
      </c>
      <c r="AE12" s="154" t="s">
        <v>21</v>
      </c>
      <c r="AF12" s="154" t="s">
        <v>22</v>
      </c>
      <c r="AG12" s="154" t="s">
        <v>23</v>
      </c>
      <c r="AH12" s="161" t="s">
        <v>96</v>
      </c>
      <c r="AI12" s="161" t="s">
        <v>25</v>
      </c>
      <c r="AJ12" s="161" t="s">
        <v>97</v>
      </c>
      <c r="AK12" s="161" t="s">
        <v>26</v>
      </c>
      <c r="AL12" s="161" t="s">
        <v>24</v>
      </c>
      <c r="AM12" s="161" t="s">
        <v>27</v>
      </c>
      <c r="AN12" s="161" t="s">
        <v>162</v>
      </c>
      <c r="AO12" s="161" t="s">
        <v>14</v>
      </c>
      <c r="AP12" s="161" t="s">
        <v>179</v>
      </c>
      <c r="AQ12" s="161" t="s">
        <v>180</v>
      </c>
      <c r="AR12" s="161" t="s">
        <v>181</v>
      </c>
      <c r="AS12" s="154" t="s">
        <v>0</v>
      </c>
      <c r="AT12" s="154" t="s">
        <v>1</v>
      </c>
      <c r="AU12" s="154" t="s">
        <v>2</v>
      </c>
      <c r="AV12" s="154" t="s">
        <v>3</v>
      </c>
      <c r="AW12" s="154" t="s">
        <v>11</v>
      </c>
      <c r="AX12" s="154" t="s">
        <v>151</v>
      </c>
      <c r="AY12" s="154" t="s">
        <v>152</v>
      </c>
      <c r="AZ12" s="156" t="s">
        <v>18</v>
      </c>
      <c r="BA12" s="157"/>
      <c r="BB12" s="158"/>
      <c r="BN12" s="27" t="s">
        <v>62</v>
      </c>
      <c r="BO12" s="24" t="s">
        <v>40</v>
      </c>
    </row>
    <row r="13" spans="1:67" ht="45.75" customHeight="1">
      <c r="A13" s="6"/>
      <c r="B13" s="155"/>
      <c r="C13" s="155"/>
      <c r="D13" s="155"/>
      <c r="E13" s="155"/>
      <c r="F13" s="155"/>
      <c r="G13" s="155"/>
      <c r="H13" s="162"/>
      <c r="I13" s="162"/>
      <c r="J13" s="162"/>
      <c r="K13" s="162"/>
      <c r="L13" s="164"/>
      <c r="M13" s="164"/>
      <c r="N13" s="155"/>
      <c r="O13" s="164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55"/>
      <c r="AD13" s="155"/>
      <c r="AE13" s="155"/>
      <c r="AF13" s="155"/>
      <c r="AG13" s="155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55"/>
      <c r="AT13" s="155"/>
      <c r="AU13" s="155"/>
      <c r="AV13" s="155"/>
      <c r="AW13" s="155"/>
      <c r="AX13" s="155"/>
      <c r="AY13" s="155"/>
      <c r="AZ13" s="29" t="s">
        <v>153</v>
      </c>
      <c r="BA13" s="29" t="s">
        <v>154</v>
      </c>
      <c r="BB13" s="29" t="s">
        <v>155</v>
      </c>
      <c r="BN13" s="27" t="s">
        <v>68</v>
      </c>
      <c r="BO13" s="24" t="s">
        <v>42</v>
      </c>
    </row>
    <row r="14" spans="1:67" s="12" customFormat="1" ht="45.75" customHeight="1">
      <c r="A14" s="9"/>
      <c r="B14" s="159" t="s">
        <v>189</v>
      </c>
      <c r="C14" s="129" t="s">
        <v>190</v>
      </c>
      <c r="D14" s="135" t="s">
        <v>191</v>
      </c>
      <c r="E14" s="132" t="s">
        <v>192</v>
      </c>
      <c r="F14" s="10" t="s">
        <v>193</v>
      </c>
      <c r="G14" s="10" t="s">
        <v>512</v>
      </c>
      <c r="H14" s="10"/>
      <c r="I14" s="10">
        <v>3</v>
      </c>
      <c r="J14" s="10"/>
      <c r="K14" s="10">
        <v>3</v>
      </c>
      <c r="L14" s="33" t="s">
        <v>75</v>
      </c>
      <c r="M14" s="10" t="s">
        <v>76</v>
      </c>
      <c r="N14" s="11" t="s">
        <v>194</v>
      </c>
      <c r="O14" s="33" t="s">
        <v>75</v>
      </c>
      <c r="P14" s="34" t="s">
        <v>195</v>
      </c>
      <c r="Q14" s="32" t="s">
        <v>196</v>
      </c>
      <c r="R14" s="32" t="s">
        <v>197</v>
      </c>
      <c r="S14" s="32" t="s">
        <v>198</v>
      </c>
      <c r="T14" s="10">
        <v>2</v>
      </c>
      <c r="U14" s="10">
        <v>4</v>
      </c>
      <c r="V14" s="35">
        <f aca="true" t="shared" si="0" ref="V14:V26">+T14*U14</f>
        <v>8</v>
      </c>
      <c r="W14" s="32" t="str">
        <f>IF(AND(V14&gt;=0,V14&lt;=4),"BAJO",IF(AND(V14&gt;=6,V14&lt;=8),"MEDIO",IF(AND(V14&gt;=10,V14&lt;=20),"ALTO",IF(AND(V14&gt;=24,V14&lt;=40),"MUY ALTO"))))</f>
        <v>MEDIO</v>
      </c>
      <c r="X14" s="10">
        <v>25</v>
      </c>
      <c r="Y14" s="32">
        <f aca="true" t="shared" si="1" ref="Y14:Y47">+V14*X14</f>
        <v>200</v>
      </c>
      <c r="Z14" s="32" t="str">
        <f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NO ACEPTABLE O ACEPTABLE CON CONTROL ESPECIFICO</v>
      </c>
      <c r="AA14" s="32" t="str">
        <f aca="true" t="shared" si="2" ref="AA14:AA38">+IF(AND(Y14&gt;=0.1,Y14&lt;=31),"IV",IF(AND(Y14&gt;=40,Y14&lt;=120),"III",IF(AND(Y14&gt;=150,Y14&lt;=500),"II",IF(AND(Y14&gt;=600,Y14&lt;=4000),"I",IF(AND(Y14=0),"-")))))</f>
        <v>II</v>
      </c>
      <c r="AB14" s="10">
        <v>3</v>
      </c>
      <c r="AC14" s="32" t="s">
        <v>199</v>
      </c>
      <c r="AD14" s="32" t="s">
        <v>199</v>
      </c>
      <c r="AE14" s="32" t="s">
        <v>199</v>
      </c>
      <c r="AF14" s="32" t="s">
        <v>200</v>
      </c>
      <c r="AG14" s="32" t="s">
        <v>199</v>
      </c>
      <c r="AH14" s="10">
        <v>2</v>
      </c>
      <c r="AI14" s="10">
        <v>2</v>
      </c>
      <c r="AJ14" s="32">
        <f aca="true" t="shared" si="3" ref="AJ14:AJ47">+AH14*AI14</f>
        <v>4</v>
      </c>
      <c r="AK14" s="32" t="str">
        <f>IF(AND(AJ14&gt;=0,AJ14&lt;=4),"BAJO",IF(AND(AJ14&gt;=6,AJ14&lt;=8),"MEDIO",IF(AND(AJ14&gt;=10,AJ14&lt;=20),"ALTO",IF(AND(AJ14&gt;=24,AJ14&lt;=40),"MUY ALTO"))))</f>
        <v>BAJO</v>
      </c>
      <c r="AL14" s="10">
        <v>10</v>
      </c>
      <c r="AM14" s="35">
        <f aca="true" t="shared" si="4" ref="AM14:AM47">+AJ14*AL14</f>
        <v>40</v>
      </c>
      <c r="AN14" s="36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MEJORABLE</v>
      </c>
      <c r="AO14" s="35" t="str">
        <f>+IF(AND(AM14&gt;=0.1,AM14&lt;=31),"IV",IF(AND(AM14&gt;=40,AM14&lt;=120),"III",IF(AND(AM14&gt;=150,AM14&lt;=500),"II",IF(AND(AM14&gt;=600,AM14&lt;=4000),"I",IF(AND(AM14=0),"-")))))</f>
        <v>III</v>
      </c>
      <c r="AP14" s="10">
        <v>3</v>
      </c>
      <c r="AQ14" s="32" t="s">
        <v>201</v>
      </c>
      <c r="AR14" s="35" t="s">
        <v>202</v>
      </c>
      <c r="AS14" s="32" t="s">
        <v>199</v>
      </c>
      <c r="AT14" s="32" t="s">
        <v>199</v>
      </c>
      <c r="AU14" s="32" t="s">
        <v>199</v>
      </c>
      <c r="AV14" s="37" t="s">
        <v>203</v>
      </c>
      <c r="AW14" s="32" t="s">
        <v>199</v>
      </c>
      <c r="AX14" s="38" t="s">
        <v>204</v>
      </c>
      <c r="AY14" s="39"/>
      <c r="AZ14" s="39"/>
      <c r="BA14" s="40"/>
      <c r="BB14" s="40" t="s">
        <v>163</v>
      </c>
      <c r="BN14" s="27" t="s">
        <v>75</v>
      </c>
      <c r="BO14" s="24" t="s">
        <v>43</v>
      </c>
    </row>
    <row r="15" spans="1:67" s="12" customFormat="1" ht="70.5" customHeight="1">
      <c r="A15" s="9"/>
      <c r="B15" s="160"/>
      <c r="C15" s="130"/>
      <c r="D15" s="136"/>
      <c r="E15" s="133"/>
      <c r="F15" s="10" t="s">
        <v>193</v>
      </c>
      <c r="G15" s="10" t="s">
        <v>512</v>
      </c>
      <c r="H15" s="10"/>
      <c r="I15" s="10">
        <v>3</v>
      </c>
      <c r="J15" s="10"/>
      <c r="K15" s="10">
        <v>3</v>
      </c>
      <c r="L15" s="41" t="s">
        <v>68</v>
      </c>
      <c r="M15" s="10" t="s">
        <v>70</v>
      </c>
      <c r="N15" s="13" t="s">
        <v>205</v>
      </c>
      <c r="O15" s="41" t="s">
        <v>68</v>
      </c>
      <c r="P15" s="34" t="s">
        <v>206</v>
      </c>
      <c r="Q15" s="32" t="s">
        <v>199</v>
      </c>
      <c r="R15" s="10" t="s">
        <v>207</v>
      </c>
      <c r="S15" s="32" t="s">
        <v>208</v>
      </c>
      <c r="T15" s="10">
        <v>2</v>
      </c>
      <c r="U15" s="10">
        <v>2</v>
      </c>
      <c r="V15" s="35">
        <f t="shared" si="0"/>
        <v>4</v>
      </c>
      <c r="W15" s="32" t="str">
        <f>IF(AND(V15&gt;=0,V15&lt;=4),"BAJO",IF(AND(V15&gt;=6,V15&lt;=8),"MEDIO",IF(AND(V15&gt;=10,V15&lt;=20),"ALTO",IF(AND(V15&gt;=24,V15&lt;=40),"MUY ALTO"))))</f>
        <v>BAJO</v>
      </c>
      <c r="X15" s="10">
        <v>25</v>
      </c>
      <c r="Y15" s="32">
        <f t="shared" si="1"/>
        <v>100</v>
      </c>
      <c r="Z15" s="36" t="str">
        <f>IF(AND(Y15&gt;=1,Y15&lt;=30),"RIESGO ACEPTABLE",IF(AND(Y15&gt;=40,Y15&lt;=120),"RIESGO MEJORABLE",IF(AND(Y15&gt;=150,Y15&lt;=500),"RIESGO NO ACEPTABLE O ACEPTABLE CON CONTROL ESPECIFICO",IF(AND(Y15&gt;=600,Y15&lt;=4000),"RIESGO NO ACEPTABLE",IF(AND(Y15=0),"-")))))</f>
        <v>RIESGO MEJORABLE</v>
      </c>
      <c r="AA15" s="32" t="str">
        <f t="shared" si="2"/>
        <v>III</v>
      </c>
      <c r="AB15" s="10">
        <v>3</v>
      </c>
      <c r="AC15" s="32" t="s">
        <v>199</v>
      </c>
      <c r="AD15" s="32" t="s">
        <v>199</v>
      </c>
      <c r="AE15" s="32" t="s">
        <v>209</v>
      </c>
      <c r="AF15" s="32" t="s">
        <v>210</v>
      </c>
      <c r="AG15" s="32" t="s">
        <v>199</v>
      </c>
      <c r="AH15" s="10">
        <v>2</v>
      </c>
      <c r="AI15" s="10">
        <v>1</v>
      </c>
      <c r="AJ15" s="32">
        <f t="shared" si="3"/>
        <v>2</v>
      </c>
      <c r="AK15" s="32" t="str">
        <f>IF(AND(AJ15&gt;=0,AJ15&lt;=4),"BAJO",IF(AND(AJ15&gt;=6,AJ15&lt;=8),"MEDIO",IF(AND(AJ15&gt;=10,AJ15&lt;=20),"ALTO",IF(AND(AJ15&gt;=24,AJ15&lt;=40),"MUY ALTO"))))</f>
        <v>BAJO</v>
      </c>
      <c r="AL15" s="10">
        <v>10</v>
      </c>
      <c r="AM15" s="35">
        <f t="shared" si="4"/>
        <v>20</v>
      </c>
      <c r="AN15" s="32" t="str">
        <f aca="true" t="shared" si="5" ref="AN15:AN26">IF(AND(AM15&gt;=1,AM15&lt;=30),"RIESGO ACEPTABLE",IF(AND(AM15&gt;=40,AM15&lt;=120),"RIESGO MEJORABLE",IF(AND(AM15&gt;=150,AM15&lt;=500),"RIESGO NO ACEPTABLE O ACEPTABLE CON CONTROL ESPECIFICO",IF(AND(AM15&gt;=600,AM15&lt;=4000),"RIESGO NO ACEPTABLE",IF(AND(AM15=0),"-")))))</f>
        <v>RIESGO ACEPTABLE</v>
      </c>
      <c r="AO15" s="35" t="str">
        <f>+IF(AND(AM15&gt;=0.1,AM15&lt;=31),"IV",IF(AND(AM15&gt;=40,AM15&lt;=120),"III",IF(AND(AM15&gt;=150,AM15&lt;=500),"II",IF(AND(AM15&gt;=600,AM15&lt;=4000),"I",IF(AND(AM15=0),"-")))))</f>
        <v>IV</v>
      </c>
      <c r="AP15" s="10">
        <v>3</v>
      </c>
      <c r="AQ15" s="10" t="s">
        <v>211</v>
      </c>
      <c r="AR15" s="35" t="s">
        <v>202</v>
      </c>
      <c r="AS15" s="32" t="s">
        <v>199</v>
      </c>
      <c r="AT15" s="32" t="s">
        <v>199</v>
      </c>
      <c r="AU15" s="32" t="s">
        <v>199</v>
      </c>
      <c r="AV15" s="42" t="s">
        <v>210</v>
      </c>
      <c r="AW15" s="32" t="s">
        <v>199</v>
      </c>
      <c r="AX15" s="38" t="s">
        <v>212</v>
      </c>
      <c r="AY15" s="39"/>
      <c r="AZ15" s="39"/>
      <c r="BA15" s="40"/>
      <c r="BB15" s="40" t="s">
        <v>163</v>
      </c>
      <c r="BN15" s="27" t="s">
        <v>73</v>
      </c>
      <c r="BO15" s="24" t="s">
        <v>44</v>
      </c>
    </row>
    <row r="16" spans="1:67" s="12" customFormat="1" ht="24.75" customHeight="1">
      <c r="A16" s="9"/>
      <c r="B16" s="160"/>
      <c r="C16" s="130"/>
      <c r="D16" s="136"/>
      <c r="E16" s="133"/>
      <c r="F16" s="132" t="s">
        <v>193</v>
      </c>
      <c r="G16" s="10" t="s">
        <v>512</v>
      </c>
      <c r="H16" s="132"/>
      <c r="I16" s="132">
        <v>3</v>
      </c>
      <c r="J16" s="132"/>
      <c r="K16" s="132">
        <v>3</v>
      </c>
      <c r="L16" s="150" t="s">
        <v>49</v>
      </c>
      <c r="M16" s="132" t="s">
        <v>124</v>
      </c>
      <c r="N16" s="152" t="s">
        <v>213</v>
      </c>
      <c r="O16" s="150" t="s">
        <v>49</v>
      </c>
      <c r="P16" s="152" t="s">
        <v>214</v>
      </c>
      <c r="Q16" s="132" t="s">
        <v>215</v>
      </c>
      <c r="R16" s="132" t="s">
        <v>216</v>
      </c>
      <c r="S16" s="132" t="s">
        <v>217</v>
      </c>
      <c r="T16" s="132">
        <v>2</v>
      </c>
      <c r="U16" s="132">
        <v>4</v>
      </c>
      <c r="V16" s="135">
        <f t="shared" si="0"/>
        <v>8</v>
      </c>
      <c r="W16" s="144" t="s">
        <v>218</v>
      </c>
      <c r="X16" s="132">
        <v>25</v>
      </c>
      <c r="Y16" s="144">
        <f t="shared" si="1"/>
        <v>200</v>
      </c>
      <c r="Z16" s="148" t="s">
        <v>219</v>
      </c>
      <c r="AA16" s="144" t="str">
        <f t="shared" si="2"/>
        <v>II</v>
      </c>
      <c r="AB16" s="132">
        <v>3</v>
      </c>
      <c r="AC16" s="144" t="s">
        <v>199</v>
      </c>
      <c r="AD16" s="144" t="s">
        <v>199</v>
      </c>
      <c r="AE16" s="129" t="s">
        <v>220</v>
      </c>
      <c r="AF16" s="129" t="s">
        <v>221</v>
      </c>
      <c r="AG16" s="132" t="s">
        <v>222</v>
      </c>
      <c r="AH16" s="132">
        <v>2</v>
      </c>
      <c r="AI16" s="132">
        <v>3</v>
      </c>
      <c r="AJ16" s="144">
        <f t="shared" si="3"/>
        <v>6</v>
      </c>
      <c r="AK16" s="144" t="s">
        <v>218</v>
      </c>
      <c r="AL16" s="132">
        <v>10</v>
      </c>
      <c r="AM16" s="135">
        <f t="shared" si="4"/>
        <v>60</v>
      </c>
      <c r="AN16" s="142" t="s">
        <v>223</v>
      </c>
      <c r="AO16" s="135" t="str">
        <f aca="true" t="shared" si="6" ref="AO16:AO26">+IF(AND(AM16&gt;=0.1,AM16&lt;=31),"IV",IF(AND(AM16&gt;=40,AM16&lt;=120),"III",IF(AND(AM16&gt;=150,AM16&lt;=500),"II",IF(AND(AM16&gt;=600,AM16&lt;=4000),"I",IF(AND(AM16=0),"-")))))</f>
        <v>III</v>
      </c>
      <c r="AP16" s="132">
        <v>3</v>
      </c>
      <c r="AQ16" s="135" t="s">
        <v>224</v>
      </c>
      <c r="AR16" s="135" t="s">
        <v>202</v>
      </c>
      <c r="AS16" s="140" t="s">
        <v>199</v>
      </c>
      <c r="AT16" s="140" t="s">
        <v>199</v>
      </c>
      <c r="AU16" s="144" t="s">
        <v>199</v>
      </c>
      <c r="AV16" s="146" t="s">
        <v>221</v>
      </c>
      <c r="AW16" s="132" t="s">
        <v>225</v>
      </c>
      <c r="AX16" s="129" t="s">
        <v>226</v>
      </c>
      <c r="AY16" s="137"/>
      <c r="AZ16" s="137"/>
      <c r="BA16" s="129"/>
      <c r="BB16" s="129" t="s">
        <v>163</v>
      </c>
      <c r="BO16" s="24" t="s">
        <v>45</v>
      </c>
    </row>
    <row r="17" spans="1:67" s="12" customFormat="1" ht="27.75" customHeight="1">
      <c r="A17" s="9"/>
      <c r="B17" s="160"/>
      <c r="C17" s="130"/>
      <c r="D17" s="136"/>
      <c r="E17" s="133"/>
      <c r="F17" s="134"/>
      <c r="G17" s="10" t="s">
        <v>512</v>
      </c>
      <c r="H17" s="134"/>
      <c r="I17" s="134"/>
      <c r="J17" s="134"/>
      <c r="K17" s="134"/>
      <c r="L17" s="151"/>
      <c r="M17" s="134"/>
      <c r="N17" s="153"/>
      <c r="O17" s="151"/>
      <c r="P17" s="153"/>
      <c r="Q17" s="134"/>
      <c r="R17" s="134"/>
      <c r="S17" s="134"/>
      <c r="T17" s="134"/>
      <c r="U17" s="134"/>
      <c r="V17" s="139"/>
      <c r="W17" s="145"/>
      <c r="X17" s="134"/>
      <c r="Y17" s="145"/>
      <c r="Z17" s="149"/>
      <c r="AA17" s="145"/>
      <c r="AB17" s="134"/>
      <c r="AC17" s="145"/>
      <c r="AD17" s="145"/>
      <c r="AE17" s="131"/>
      <c r="AF17" s="131"/>
      <c r="AG17" s="134"/>
      <c r="AH17" s="134"/>
      <c r="AI17" s="134"/>
      <c r="AJ17" s="145"/>
      <c r="AK17" s="145"/>
      <c r="AL17" s="134"/>
      <c r="AM17" s="139"/>
      <c r="AN17" s="143"/>
      <c r="AO17" s="139"/>
      <c r="AP17" s="134"/>
      <c r="AQ17" s="139"/>
      <c r="AR17" s="139"/>
      <c r="AS17" s="141"/>
      <c r="AT17" s="141"/>
      <c r="AU17" s="145"/>
      <c r="AV17" s="147"/>
      <c r="AW17" s="134"/>
      <c r="AX17" s="131"/>
      <c r="AY17" s="138"/>
      <c r="AZ17" s="138"/>
      <c r="BA17" s="131"/>
      <c r="BB17" s="131"/>
      <c r="BO17" s="24" t="s">
        <v>112</v>
      </c>
    </row>
    <row r="18" spans="1:67" s="12" customFormat="1" ht="100.5" customHeight="1">
      <c r="A18" s="9"/>
      <c r="B18" s="160"/>
      <c r="C18" s="131"/>
      <c r="D18" s="139"/>
      <c r="E18" s="134"/>
      <c r="F18" s="10" t="s">
        <v>227</v>
      </c>
      <c r="G18" s="10" t="s">
        <v>512</v>
      </c>
      <c r="H18" s="10"/>
      <c r="I18" s="10">
        <v>3</v>
      </c>
      <c r="J18" s="10"/>
      <c r="K18" s="10">
        <v>3</v>
      </c>
      <c r="L18" s="33" t="s">
        <v>148</v>
      </c>
      <c r="M18" s="10" t="s">
        <v>55</v>
      </c>
      <c r="N18" s="34" t="s">
        <v>228</v>
      </c>
      <c r="O18" s="33" t="s">
        <v>148</v>
      </c>
      <c r="P18" s="34" t="s">
        <v>229</v>
      </c>
      <c r="Q18" s="32" t="s">
        <v>199</v>
      </c>
      <c r="R18" s="32" t="s">
        <v>230</v>
      </c>
      <c r="S18" s="32" t="s">
        <v>231</v>
      </c>
      <c r="T18" s="10">
        <v>2</v>
      </c>
      <c r="U18" s="10">
        <v>4</v>
      </c>
      <c r="V18" s="32">
        <v>8</v>
      </c>
      <c r="W18" s="32" t="str">
        <f>IF(AND(V18&gt;=0,V18&lt;=4),"BAJO",IF(AND(V18&gt;=6,V18&lt;=8),"MEDIO",IF(AND(V18&gt;=10,V18&lt;=20),"ALTO",IF(AND(V18&gt;=24,V18&lt;=40),"MUY ALTO"))))</f>
        <v>MEDIO</v>
      </c>
      <c r="X18" s="10">
        <v>25</v>
      </c>
      <c r="Y18" s="32">
        <f t="shared" si="1"/>
        <v>200</v>
      </c>
      <c r="Z18" s="32" t="str">
        <f aca="true" t="shared" si="7" ref="Z18:Z31">IF(AND(Y18&gt;=1,Y18&lt;=30),"RIESGO ACEPTABLE",IF(AND(Y18&gt;=40,Y18&lt;=120),"RIESGO MEJORABLE",IF(AND(Y18&gt;=150,Y18&lt;=500),"RIESGO NO ACEPTABLE O ACEPTABLE CON CONTROL ESPECIFICO",IF(AND(Y18&gt;=600,Y18&lt;=4000),"RIESGO NO ACEPTABLE",IF(AND(Y18=0),"-")))))</f>
        <v>RIESGO NO ACEPTABLE O ACEPTABLE CON CONTROL ESPECIFICO</v>
      </c>
      <c r="AA18" s="50" t="str">
        <f t="shared" si="2"/>
        <v>II</v>
      </c>
      <c r="AB18" s="10">
        <v>3</v>
      </c>
      <c r="AC18" s="50" t="s">
        <v>199</v>
      </c>
      <c r="AD18" s="51" t="s">
        <v>199</v>
      </c>
      <c r="AE18" s="32" t="s">
        <v>232</v>
      </c>
      <c r="AF18" s="32" t="s">
        <v>233</v>
      </c>
      <c r="AG18" s="32" t="s">
        <v>199</v>
      </c>
      <c r="AH18" s="10">
        <v>2</v>
      </c>
      <c r="AI18" s="10">
        <v>3</v>
      </c>
      <c r="AJ18" s="50">
        <f t="shared" si="3"/>
        <v>6</v>
      </c>
      <c r="AK18" s="32" t="str">
        <f aca="true" t="shared" si="8" ref="AK18:AK47">IF(AND(AJ18&gt;=0,AJ18&lt;=4),"BAJO",IF(AND(AJ18&gt;=6,AJ18&lt;=8),"MEDIO",IF(AND(AJ18&gt;=10,AJ18&lt;=20),"ALTO",IF(AND(AJ18&gt;=24,AJ18&lt;=40),"MUY ALTO"))))</f>
        <v>MEDIO</v>
      </c>
      <c r="AL18" s="10">
        <v>10</v>
      </c>
      <c r="AM18" s="52">
        <f t="shared" si="4"/>
        <v>60</v>
      </c>
      <c r="AN18" s="36" t="str">
        <f>IF(AND(AM18&gt;=1,AM18&lt;=30),"RIESGO ACEPTABLE",IF(AND(AM18&gt;=40,AM18&lt;=120),"RIESGO MEJORABLE",IF(AND(AM18&gt;=150,AM18&lt;=500),"RIESGO NO ACEPTABLE O ACEPTABLE CON CONTROL ESPECIFICO",IF(AND(AM18&gt;=600,AM18&lt;=4000),"RIESGO NO ACEPTABLE",IF(AND(AM18=0),"-")))))</f>
        <v>RIESGO MEJORABLE</v>
      </c>
      <c r="AO18" s="52" t="str">
        <f t="shared" si="6"/>
        <v>III</v>
      </c>
      <c r="AP18" s="10">
        <v>3</v>
      </c>
      <c r="AQ18" s="35" t="s">
        <v>234</v>
      </c>
      <c r="AR18" s="35" t="s">
        <v>202</v>
      </c>
      <c r="AS18" s="40" t="s">
        <v>199</v>
      </c>
      <c r="AT18" s="40" t="s">
        <v>199</v>
      </c>
      <c r="AU18" s="32" t="s">
        <v>235</v>
      </c>
      <c r="AV18" s="53" t="s">
        <v>236</v>
      </c>
      <c r="AW18" s="32" t="s">
        <v>199</v>
      </c>
      <c r="AX18" s="40" t="s">
        <v>226</v>
      </c>
      <c r="AY18" s="39"/>
      <c r="AZ18" s="39"/>
      <c r="BA18" s="40"/>
      <c r="BB18" s="40" t="s">
        <v>163</v>
      </c>
      <c r="BO18" s="24"/>
    </row>
    <row r="19" spans="1:67" s="12" customFormat="1" ht="59.25" customHeight="1">
      <c r="A19" s="9"/>
      <c r="B19" s="160"/>
      <c r="C19" s="129" t="s">
        <v>237</v>
      </c>
      <c r="D19" s="135" t="s">
        <v>238</v>
      </c>
      <c r="E19" s="135" t="s">
        <v>239</v>
      </c>
      <c r="F19" s="10" t="s">
        <v>193</v>
      </c>
      <c r="G19" s="10" t="s">
        <v>512</v>
      </c>
      <c r="H19" s="10"/>
      <c r="I19" s="10">
        <v>3</v>
      </c>
      <c r="J19" s="10"/>
      <c r="K19" s="10">
        <v>3</v>
      </c>
      <c r="L19" s="41" t="s">
        <v>62</v>
      </c>
      <c r="M19" s="10" t="s">
        <v>64</v>
      </c>
      <c r="N19" s="11" t="s">
        <v>240</v>
      </c>
      <c r="O19" s="41" t="s">
        <v>62</v>
      </c>
      <c r="P19" s="34" t="s">
        <v>241</v>
      </c>
      <c r="Q19" s="32" t="s">
        <v>242</v>
      </c>
      <c r="R19" s="32" t="s">
        <v>243</v>
      </c>
      <c r="S19" s="32" t="s">
        <v>244</v>
      </c>
      <c r="T19" s="10">
        <v>2</v>
      </c>
      <c r="U19" s="10">
        <v>4</v>
      </c>
      <c r="V19" s="32">
        <v>8</v>
      </c>
      <c r="W19" s="32" t="str">
        <f aca="true" t="shared" si="9" ref="W19:W47">IF(AND(V19&gt;=0,V19&lt;=4),"BAJO",IF(AND(V19&gt;=6,V19&lt;=8),"MEDIO",IF(AND(V19&gt;=10,V19&lt;=20),"ALTO",IF(AND(V19&gt;=24,V19&lt;=40),"MUY ALTO"))))</f>
        <v>MEDIO</v>
      </c>
      <c r="X19" s="10">
        <v>10</v>
      </c>
      <c r="Y19" s="32">
        <f t="shared" si="1"/>
        <v>80</v>
      </c>
      <c r="Z19" s="36" t="str">
        <f t="shared" si="7"/>
        <v>RIESGO MEJORABLE</v>
      </c>
      <c r="AA19" s="32" t="str">
        <f t="shared" si="2"/>
        <v>III</v>
      </c>
      <c r="AB19" s="10">
        <v>3</v>
      </c>
      <c r="AC19" s="50" t="s">
        <v>199</v>
      </c>
      <c r="AD19" s="51" t="s">
        <v>199</v>
      </c>
      <c r="AE19" s="32" t="s">
        <v>245</v>
      </c>
      <c r="AF19" s="32" t="s">
        <v>246</v>
      </c>
      <c r="AG19" s="32" t="s">
        <v>199</v>
      </c>
      <c r="AH19" s="10">
        <v>2</v>
      </c>
      <c r="AI19" s="10">
        <v>3</v>
      </c>
      <c r="AJ19" s="50">
        <f t="shared" si="3"/>
        <v>6</v>
      </c>
      <c r="AK19" s="32" t="str">
        <f t="shared" si="8"/>
        <v>MEDIO</v>
      </c>
      <c r="AL19" s="10">
        <v>10</v>
      </c>
      <c r="AM19" s="52">
        <f t="shared" si="4"/>
        <v>60</v>
      </c>
      <c r="AN19" s="54" t="str">
        <f t="shared" si="5"/>
        <v>RIESGO MEJORABLE</v>
      </c>
      <c r="AO19" s="52" t="str">
        <f t="shared" si="6"/>
        <v>III</v>
      </c>
      <c r="AP19" s="10">
        <v>3</v>
      </c>
      <c r="AQ19" s="32" t="s">
        <v>247</v>
      </c>
      <c r="AR19" s="35" t="s">
        <v>202</v>
      </c>
      <c r="AS19" s="40" t="s">
        <v>199</v>
      </c>
      <c r="AT19" s="40" t="s">
        <v>199</v>
      </c>
      <c r="AU19" s="32" t="s">
        <v>245</v>
      </c>
      <c r="AV19" s="42" t="s">
        <v>246</v>
      </c>
      <c r="AW19" s="32" t="s">
        <v>199</v>
      </c>
      <c r="AX19" s="40" t="s">
        <v>212</v>
      </c>
      <c r="AY19" s="39"/>
      <c r="AZ19" s="39"/>
      <c r="BA19" s="40"/>
      <c r="BB19" s="40" t="s">
        <v>163</v>
      </c>
      <c r="BO19" s="24" t="s">
        <v>126</v>
      </c>
    </row>
    <row r="20" spans="1:67" s="12" customFormat="1" ht="62.25" customHeight="1">
      <c r="A20" s="9"/>
      <c r="B20" s="160"/>
      <c r="C20" s="130"/>
      <c r="D20" s="136"/>
      <c r="E20" s="136"/>
      <c r="F20" s="10" t="s">
        <v>193</v>
      </c>
      <c r="G20" s="10" t="s">
        <v>512</v>
      </c>
      <c r="H20" s="10"/>
      <c r="I20" s="10">
        <v>3</v>
      </c>
      <c r="J20" s="10"/>
      <c r="K20" s="10">
        <v>3</v>
      </c>
      <c r="L20" s="41" t="s">
        <v>148</v>
      </c>
      <c r="M20" s="10" t="s">
        <v>51</v>
      </c>
      <c r="N20" s="11" t="s">
        <v>518</v>
      </c>
      <c r="O20" s="41" t="s">
        <v>148</v>
      </c>
      <c r="P20" s="34" t="s">
        <v>519</v>
      </c>
      <c r="Q20" s="32" t="s">
        <v>199</v>
      </c>
      <c r="R20" s="32" t="s">
        <v>243</v>
      </c>
      <c r="S20" s="32" t="s">
        <v>520</v>
      </c>
      <c r="T20" s="10">
        <v>2</v>
      </c>
      <c r="U20" s="10">
        <v>4</v>
      </c>
      <c r="V20" s="32">
        <v>8</v>
      </c>
      <c r="W20" s="32" t="str">
        <f>IF(AND(V20&gt;=0,V20&lt;=4),"BAJO",IF(AND(V20&gt;=6,V20&lt;=8),"MEDIO",IF(AND(V20&gt;=10,V20&lt;=20),"ALTO",IF(AND(V20&gt;=24,V20&lt;=40),"MUY ALTO"))))</f>
        <v>MEDIO</v>
      </c>
      <c r="X20" s="10">
        <v>10</v>
      </c>
      <c r="Y20" s="32">
        <f>+V20*X20</f>
        <v>80</v>
      </c>
      <c r="Z20" s="36" t="str">
        <f>IF(AND(Y20&gt;=1,Y20&lt;=30),"RIESGO ACEPTABLE",IF(AND(Y20&gt;=40,Y20&lt;=120),"RIESGO MEJORABLE",IF(AND(Y20&gt;=150,Y20&lt;=500),"RIESGO NO ACEPTABLE O ACEPTABLE CON CONTROL ESPECIFICO",IF(AND(Y20&gt;=600,Y20&lt;=4000),"RIESGO NO ACEPTABLE",IF(AND(Y20=0),"-")))))</f>
        <v>RIESGO MEJORABLE</v>
      </c>
      <c r="AA20" s="32" t="str">
        <f>+IF(AND(Y20&gt;=0.1,Y20&lt;=31),"IV",IF(AND(Y20&gt;=40,Y20&lt;=120),"III",IF(AND(Y20&gt;=150,Y20&lt;=500),"II",IF(AND(Y20&gt;=600,Y20&lt;=4000),"I",IF(AND(Y20=0),"-")))))</f>
        <v>III</v>
      </c>
      <c r="AB20" s="10">
        <v>3</v>
      </c>
      <c r="AC20" s="50" t="s">
        <v>199</v>
      </c>
      <c r="AD20" s="51" t="s">
        <v>199</v>
      </c>
      <c r="AE20" s="32" t="s">
        <v>245</v>
      </c>
      <c r="AF20" s="32" t="s">
        <v>246</v>
      </c>
      <c r="AG20" s="32" t="s">
        <v>199</v>
      </c>
      <c r="AH20" s="10">
        <v>2</v>
      </c>
      <c r="AI20" s="10">
        <v>3</v>
      </c>
      <c r="AJ20" s="50">
        <f>+AH20*AI20</f>
        <v>6</v>
      </c>
      <c r="AK20" s="32" t="str">
        <f>IF(AND(AJ20&gt;=0,AJ20&lt;=4),"BAJO",IF(AND(AJ20&gt;=6,AJ20&lt;=8),"MEDIO",IF(AND(AJ20&gt;=10,AJ20&lt;=20),"ALTO",IF(AND(AJ20&gt;=24,AJ20&lt;=40),"MUY ALTO"))))</f>
        <v>MEDIO</v>
      </c>
      <c r="AL20" s="10">
        <v>10</v>
      </c>
      <c r="AM20" s="52">
        <f>+AJ20*AL20</f>
        <v>60</v>
      </c>
      <c r="AN20" s="54" t="str">
        <f>IF(AND(AM20&gt;=1,AM20&lt;=30),"RIESGO ACEPTABLE",IF(AND(AM20&gt;=40,AM20&lt;=120),"RIESGO MEJORABLE",IF(AND(AM20&gt;=150,AM20&lt;=500),"RIESGO NO ACEPTABLE O ACEPTABLE CON CONTROL ESPECIFICO",IF(AND(AM20&gt;=600,AM20&lt;=4000),"RIESGO NO ACEPTABLE",IF(AND(AM20=0),"-")))))</f>
        <v>RIESGO MEJORABLE</v>
      </c>
      <c r="AO20" s="52" t="str">
        <f>+IF(AND(AM20&gt;=0.1,AM20&lt;=31),"IV",IF(AND(AM20&gt;=40,AM20&lt;=120),"III",IF(AND(AM20&gt;=150,AM20&lt;=500),"II",IF(AND(AM20&gt;=600,AM20&lt;=4000),"I",IF(AND(AM20=0),"-")))))</f>
        <v>III</v>
      </c>
      <c r="AP20" s="10">
        <v>3</v>
      </c>
      <c r="AQ20" s="32" t="s">
        <v>519</v>
      </c>
      <c r="AR20" s="35" t="s">
        <v>202</v>
      </c>
      <c r="AS20" s="40" t="s">
        <v>199</v>
      </c>
      <c r="AT20" s="40" t="s">
        <v>199</v>
      </c>
      <c r="AU20" s="32" t="s">
        <v>199</v>
      </c>
      <c r="AV20" s="42" t="s">
        <v>525</v>
      </c>
      <c r="AW20" s="32" t="s">
        <v>199</v>
      </c>
      <c r="AX20" s="40" t="s">
        <v>212</v>
      </c>
      <c r="AY20" s="39"/>
      <c r="AZ20" s="39"/>
      <c r="BA20" s="40"/>
      <c r="BB20" s="40" t="s">
        <v>163</v>
      </c>
      <c r="BO20" s="24"/>
    </row>
    <row r="21" spans="1:67" s="12" customFormat="1" ht="62.25" customHeight="1">
      <c r="A21" s="9"/>
      <c r="B21" s="160"/>
      <c r="C21" s="130"/>
      <c r="D21" s="136"/>
      <c r="E21" s="136"/>
      <c r="F21" s="10" t="s">
        <v>193</v>
      </c>
      <c r="G21" s="10" t="s">
        <v>512</v>
      </c>
      <c r="H21" s="10"/>
      <c r="I21" s="10">
        <v>3</v>
      </c>
      <c r="J21" s="10"/>
      <c r="K21" s="10">
        <v>3</v>
      </c>
      <c r="L21" s="41" t="s">
        <v>68</v>
      </c>
      <c r="M21" s="10" t="s">
        <v>88</v>
      </c>
      <c r="N21" s="11" t="s">
        <v>521</v>
      </c>
      <c r="O21" s="41" t="s">
        <v>68</v>
      </c>
      <c r="P21" s="34" t="s">
        <v>522</v>
      </c>
      <c r="Q21" s="32" t="s">
        <v>199</v>
      </c>
      <c r="R21" s="32" t="s">
        <v>199</v>
      </c>
      <c r="S21" s="32" t="s">
        <v>523</v>
      </c>
      <c r="T21" s="10">
        <v>2</v>
      </c>
      <c r="U21" s="10">
        <v>4</v>
      </c>
      <c r="V21" s="32">
        <v>8</v>
      </c>
      <c r="W21" s="32" t="str">
        <f>IF(AND(V21&gt;=0,V21&lt;=4),"BAJO",IF(AND(V21&gt;=6,V21&lt;=8),"MEDIO",IF(AND(V21&gt;=10,V21&lt;=20),"ALTO",IF(AND(V21&gt;=24,V21&lt;=40),"MUY ALTO"))))</f>
        <v>MEDIO</v>
      </c>
      <c r="X21" s="10">
        <v>10</v>
      </c>
      <c r="Y21" s="32">
        <f>+V21*X21</f>
        <v>80</v>
      </c>
      <c r="Z21" s="36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MEJORABLE</v>
      </c>
      <c r="AA21" s="32" t="str">
        <f>+IF(AND(Y21&gt;=0.1,Y21&lt;=31),"IV",IF(AND(Y21&gt;=40,Y21&lt;=120),"III",IF(AND(Y21&gt;=150,Y21&lt;=500),"II",IF(AND(Y21&gt;=600,Y21&lt;=4000),"I",IF(AND(Y21=0),"-")))))</f>
        <v>III</v>
      </c>
      <c r="AB21" s="10">
        <v>3</v>
      </c>
      <c r="AC21" s="50" t="s">
        <v>199</v>
      </c>
      <c r="AD21" s="51" t="s">
        <v>199</v>
      </c>
      <c r="AE21" s="32" t="s">
        <v>199</v>
      </c>
      <c r="AF21" s="32" t="s">
        <v>505</v>
      </c>
      <c r="AG21" s="32" t="s">
        <v>199</v>
      </c>
      <c r="AH21" s="10">
        <v>6</v>
      </c>
      <c r="AI21" s="10">
        <v>2</v>
      </c>
      <c r="AJ21" s="50">
        <f>+AH21*AI21</f>
        <v>12</v>
      </c>
      <c r="AK21" s="32" t="str">
        <f>IF(AND(AJ21&gt;=0,AJ21&lt;=4),"BAJO",IF(AND(AJ21&gt;=6,AJ21&lt;=8),"MEDIO",IF(AND(AJ21&gt;=10,AJ21&lt;=20),"ALTO",IF(AND(AJ21&gt;=24,AJ21&lt;=40),"MUY ALTO"))))</f>
        <v>ALTO</v>
      </c>
      <c r="AL21" s="10">
        <v>10</v>
      </c>
      <c r="AM21" s="52">
        <f>+AJ21*AL21</f>
        <v>120</v>
      </c>
      <c r="AN21" s="54" t="str">
        <f>IF(AND(AM21&gt;=1,AM21&lt;=30),"RIESGO ACEPTABLE",IF(AND(AM21&gt;=40,AM21&lt;=120),"RIESGO MEJORABLE",IF(AND(AM21&gt;=150,AM21&lt;=500),"RIESGO NO ACEPTABLE O ACEPTABLE CON CONTROL ESPECIFICO",IF(AND(AM21&gt;=600,AM21&lt;=4000),"RIESGO NO ACEPTABLE",IF(AND(AM21=0),"-")))))</f>
        <v>RIESGO MEJORABLE</v>
      </c>
      <c r="AO21" s="52" t="str">
        <f>+IF(AND(AM21&gt;=0.1,AM21&lt;=31),"IV",IF(AND(AM21&gt;=40,AM21&lt;=120),"III",IF(AND(AM21&gt;=150,AM21&lt;=500),"II",IF(AND(AM21&gt;=600,AM21&lt;=4000),"I",IF(AND(AM21=0),"-")))))</f>
        <v>III</v>
      </c>
      <c r="AP21" s="10">
        <v>3</v>
      </c>
      <c r="AQ21" s="32" t="s">
        <v>524</v>
      </c>
      <c r="AR21" s="35" t="s">
        <v>202</v>
      </c>
      <c r="AS21" s="40" t="s">
        <v>199</v>
      </c>
      <c r="AT21" s="40" t="s">
        <v>199</v>
      </c>
      <c r="AU21" s="32" t="s">
        <v>199</v>
      </c>
      <c r="AV21" s="42" t="s">
        <v>505</v>
      </c>
      <c r="AW21" s="32" t="s">
        <v>199</v>
      </c>
      <c r="AX21" s="40" t="s">
        <v>212</v>
      </c>
      <c r="AY21" s="39"/>
      <c r="AZ21" s="39"/>
      <c r="BA21" s="40"/>
      <c r="BB21" s="40" t="s">
        <v>163</v>
      </c>
      <c r="BO21" s="24"/>
    </row>
    <row r="22" spans="1:67" s="12" customFormat="1" ht="45.75" customHeight="1">
      <c r="A22" s="9"/>
      <c r="B22" s="160"/>
      <c r="C22" s="130"/>
      <c r="D22" s="136"/>
      <c r="E22" s="136"/>
      <c r="F22" s="10" t="s">
        <v>193</v>
      </c>
      <c r="G22" s="10" t="s">
        <v>512</v>
      </c>
      <c r="H22" s="10"/>
      <c r="I22" s="10">
        <v>3</v>
      </c>
      <c r="J22" s="10"/>
      <c r="K22" s="10">
        <v>3</v>
      </c>
      <c r="L22" s="41" t="s">
        <v>41</v>
      </c>
      <c r="M22" s="10" t="s">
        <v>131</v>
      </c>
      <c r="N22" s="11" t="s">
        <v>248</v>
      </c>
      <c r="O22" s="41" t="s">
        <v>41</v>
      </c>
      <c r="P22" s="34" t="s">
        <v>249</v>
      </c>
      <c r="Q22" s="32" t="s">
        <v>199</v>
      </c>
      <c r="R22" s="32" t="s">
        <v>199</v>
      </c>
      <c r="S22" s="32" t="s">
        <v>250</v>
      </c>
      <c r="T22" s="10">
        <v>2</v>
      </c>
      <c r="U22" s="10">
        <v>3</v>
      </c>
      <c r="V22" s="35">
        <f t="shared" si="0"/>
        <v>6</v>
      </c>
      <c r="W22" s="32" t="str">
        <f t="shared" si="9"/>
        <v>MEDIO</v>
      </c>
      <c r="X22" s="10">
        <v>10</v>
      </c>
      <c r="Y22" s="32">
        <f t="shared" si="1"/>
        <v>60</v>
      </c>
      <c r="Z22" s="36" t="str">
        <f t="shared" si="7"/>
        <v>RIESGO MEJORABLE</v>
      </c>
      <c r="AA22" s="32" t="str">
        <f t="shared" si="2"/>
        <v>III</v>
      </c>
      <c r="AB22" s="10">
        <v>3</v>
      </c>
      <c r="AC22" s="50" t="s">
        <v>199</v>
      </c>
      <c r="AD22" s="51" t="s">
        <v>199</v>
      </c>
      <c r="AE22" s="51" t="s">
        <v>199</v>
      </c>
      <c r="AF22" s="32" t="s">
        <v>251</v>
      </c>
      <c r="AG22" s="32" t="s">
        <v>252</v>
      </c>
      <c r="AH22" s="10">
        <v>2</v>
      </c>
      <c r="AI22" s="10">
        <v>2</v>
      </c>
      <c r="AJ22" s="32">
        <f t="shared" si="3"/>
        <v>4</v>
      </c>
      <c r="AK22" s="32" t="str">
        <f t="shared" si="8"/>
        <v>BAJO</v>
      </c>
      <c r="AL22" s="10">
        <v>10</v>
      </c>
      <c r="AM22" s="35">
        <f t="shared" si="4"/>
        <v>40</v>
      </c>
      <c r="AN22" s="54" t="str">
        <f t="shared" si="5"/>
        <v>RIESGO MEJORABLE</v>
      </c>
      <c r="AO22" s="35" t="str">
        <f t="shared" si="6"/>
        <v>III</v>
      </c>
      <c r="AP22" s="10">
        <v>3</v>
      </c>
      <c r="AQ22" s="32" t="s">
        <v>253</v>
      </c>
      <c r="AR22" s="35" t="s">
        <v>202</v>
      </c>
      <c r="AS22" s="40" t="s">
        <v>199</v>
      </c>
      <c r="AT22" s="40" t="s">
        <v>199</v>
      </c>
      <c r="AU22" s="40" t="s">
        <v>199</v>
      </c>
      <c r="AV22" s="42" t="s">
        <v>251</v>
      </c>
      <c r="AW22" s="32" t="s">
        <v>252</v>
      </c>
      <c r="AX22" s="40" t="s">
        <v>226</v>
      </c>
      <c r="AY22" s="39"/>
      <c r="AZ22" s="39"/>
      <c r="BA22" s="40"/>
      <c r="BB22" s="40" t="s">
        <v>163</v>
      </c>
      <c r="BO22" s="24" t="s">
        <v>127</v>
      </c>
    </row>
    <row r="23" spans="1:67" s="12" customFormat="1" ht="45.75" customHeight="1">
      <c r="A23" s="9"/>
      <c r="B23" s="160"/>
      <c r="C23" s="130"/>
      <c r="D23" s="136"/>
      <c r="E23" s="136"/>
      <c r="F23" s="10" t="s">
        <v>227</v>
      </c>
      <c r="G23" s="10" t="s">
        <v>512</v>
      </c>
      <c r="H23" s="10"/>
      <c r="I23" s="10">
        <v>3</v>
      </c>
      <c r="J23" s="10"/>
      <c r="K23" s="10">
        <v>3</v>
      </c>
      <c r="L23" s="41" t="s">
        <v>73</v>
      </c>
      <c r="M23" s="10" t="s">
        <v>92</v>
      </c>
      <c r="N23" s="34" t="s">
        <v>92</v>
      </c>
      <c r="O23" s="41" t="s">
        <v>73</v>
      </c>
      <c r="P23" s="34" t="s">
        <v>254</v>
      </c>
      <c r="Q23" s="32" t="s">
        <v>255</v>
      </c>
      <c r="R23" s="32" t="s">
        <v>256</v>
      </c>
      <c r="S23" s="32" t="s">
        <v>257</v>
      </c>
      <c r="T23" s="10">
        <v>2</v>
      </c>
      <c r="U23" s="10">
        <v>1</v>
      </c>
      <c r="V23" s="35">
        <f t="shared" si="0"/>
        <v>2</v>
      </c>
      <c r="W23" s="32" t="str">
        <f t="shared" si="9"/>
        <v>BAJO</v>
      </c>
      <c r="X23" s="10">
        <v>10</v>
      </c>
      <c r="Y23" s="32">
        <f t="shared" si="1"/>
        <v>20</v>
      </c>
      <c r="Z23" s="55" t="str">
        <f t="shared" si="7"/>
        <v>RIESGO ACEPTABLE</v>
      </c>
      <c r="AA23" s="32" t="str">
        <f t="shared" si="2"/>
        <v>IV</v>
      </c>
      <c r="AB23" s="10">
        <v>3</v>
      </c>
      <c r="AC23" s="32" t="s">
        <v>199</v>
      </c>
      <c r="AD23" s="32" t="s">
        <v>199</v>
      </c>
      <c r="AE23" s="32" t="s">
        <v>258</v>
      </c>
      <c r="AF23" s="32" t="s">
        <v>259</v>
      </c>
      <c r="AG23" s="32" t="s">
        <v>199</v>
      </c>
      <c r="AH23" s="10">
        <v>2</v>
      </c>
      <c r="AI23" s="10">
        <v>1</v>
      </c>
      <c r="AJ23" s="32">
        <f t="shared" si="3"/>
        <v>2</v>
      </c>
      <c r="AK23" s="32" t="str">
        <f t="shared" si="8"/>
        <v>BAJO</v>
      </c>
      <c r="AL23" s="10">
        <v>10</v>
      </c>
      <c r="AM23" s="35">
        <f t="shared" si="4"/>
        <v>20</v>
      </c>
      <c r="AN23" s="32" t="str">
        <f t="shared" si="5"/>
        <v>RIESGO ACEPTABLE</v>
      </c>
      <c r="AO23" s="35" t="str">
        <f t="shared" si="6"/>
        <v>IV</v>
      </c>
      <c r="AP23" s="10">
        <v>3</v>
      </c>
      <c r="AQ23" s="35" t="s">
        <v>260</v>
      </c>
      <c r="AR23" s="35" t="s">
        <v>202</v>
      </c>
      <c r="AS23" s="40" t="s">
        <v>199</v>
      </c>
      <c r="AT23" s="40" t="s">
        <v>199</v>
      </c>
      <c r="AU23" s="32" t="s">
        <v>258</v>
      </c>
      <c r="AV23" s="42" t="s">
        <v>259</v>
      </c>
      <c r="AW23" s="32" t="s">
        <v>199</v>
      </c>
      <c r="AX23" s="40" t="s">
        <v>226</v>
      </c>
      <c r="AY23" s="39"/>
      <c r="AZ23" s="39"/>
      <c r="BA23" s="40"/>
      <c r="BB23" s="40" t="s">
        <v>163</v>
      </c>
      <c r="BO23" s="24" t="s">
        <v>128</v>
      </c>
    </row>
    <row r="24" spans="1:67" s="12" customFormat="1" ht="45.75" customHeight="1">
      <c r="A24" s="9"/>
      <c r="B24" s="206" t="s">
        <v>261</v>
      </c>
      <c r="C24" s="129" t="s">
        <v>321</v>
      </c>
      <c r="D24" s="132" t="s">
        <v>262</v>
      </c>
      <c r="E24" s="132" t="s">
        <v>263</v>
      </c>
      <c r="F24" s="10" t="s">
        <v>193</v>
      </c>
      <c r="G24" s="10" t="s">
        <v>264</v>
      </c>
      <c r="H24" s="10"/>
      <c r="I24" s="10">
        <v>2</v>
      </c>
      <c r="J24" s="10"/>
      <c r="K24" s="10">
        <v>2</v>
      </c>
      <c r="L24" s="41" t="s">
        <v>49</v>
      </c>
      <c r="M24" s="10" t="s">
        <v>124</v>
      </c>
      <c r="N24" s="56" t="s">
        <v>213</v>
      </c>
      <c r="O24" s="41" t="s">
        <v>49</v>
      </c>
      <c r="P24" s="34" t="s">
        <v>265</v>
      </c>
      <c r="Q24" s="50" t="s">
        <v>199</v>
      </c>
      <c r="R24" s="32" t="s">
        <v>266</v>
      </c>
      <c r="S24" s="50" t="s">
        <v>199</v>
      </c>
      <c r="T24" s="10">
        <v>2</v>
      </c>
      <c r="U24" s="10">
        <v>4</v>
      </c>
      <c r="V24" s="35">
        <f t="shared" si="0"/>
        <v>8</v>
      </c>
      <c r="W24" s="32" t="str">
        <f t="shared" si="9"/>
        <v>MEDIO</v>
      </c>
      <c r="X24" s="10">
        <v>25</v>
      </c>
      <c r="Y24" s="32">
        <f t="shared" si="1"/>
        <v>200</v>
      </c>
      <c r="Z24" s="32" t="str">
        <f t="shared" si="7"/>
        <v>RIESGO NO ACEPTABLE O ACEPTABLE CON CONTROL ESPECIFICO</v>
      </c>
      <c r="AA24" s="32" t="str">
        <f t="shared" si="2"/>
        <v>II</v>
      </c>
      <c r="AB24" s="10">
        <v>2</v>
      </c>
      <c r="AC24" s="50" t="s">
        <v>199</v>
      </c>
      <c r="AD24" s="50" t="s">
        <v>199</v>
      </c>
      <c r="AE24" s="50" t="s">
        <v>199</v>
      </c>
      <c r="AF24" s="32" t="s">
        <v>267</v>
      </c>
      <c r="AG24" s="32" t="s">
        <v>268</v>
      </c>
      <c r="AH24" s="10">
        <v>2</v>
      </c>
      <c r="AI24" s="10">
        <v>3</v>
      </c>
      <c r="AJ24" s="32">
        <f t="shared" si="3"/>
        <v>6</v>
      </c>
      <c r="AK24" s="32" t="str">
        <f t="shared" si="8"/>
        <v>MEDIO</v>
      </c>
      <c r="AL24" s="10">
        <v>10</v>
      </c>
      <c r="AM24" s="35">
        <f t="shared" si="4"/>
        <v>60</v>
      </c>
      <c r="AN24" s="36" t="str">
        <f t="shared" si="5"/>
        <v>RIESGO MEJORABLE</v>
      </c>
      <c r="AO24" s="35" t="str">
        <f t="shared" si="6"/>
        <v>III</v>
      </c>
      <c r="AP24" s="10">
        <v>2</v>
      </c>
      <c r="AQ24" s="32" t="s">
        <v>269</v>
      </c>
      <c r="AR24" s="35" t="s">
        <v>202</v>
      </c>
      <c r="AS24" s="50" t="s">
        <v>199</v>
      </c>
      <c r="AT24" s="50" t="s">
        <v>199</v>
      </c>
      <c r="AU24" s="50" t="s">
        <v>199</v>
      </c>
      <c r="AV24" s="42" t="s">
        <v>267</v>
      </c>
      <c r="AW24" s="32" t="s">
        <v>268</v>
      </c>
      <c r="AX24" s="40" t="s">
        <v>226</v>
      </c>
      <c r="AY24" s="39"/>
      <c r="AZ24" s="39"/>
      <c r="BA24" s="40"/>
      <c r="BB24" s="40" t="s">
        <v>163</v>
      </c>
      <c r="BO24" s="24" t="s">
        <v>129</v>
      </c>
    </row>
    <row r="25" spans="1:67" s="12" customFormat="1" ht="45.75" customHeight="1">
      <c r="A25" s="9"/>
      <c r="B25" s="207"/>
      <c r="C25" s="130"/>
      <c r="D25" s="133"/>
      <c r="E25" s="133"/>
      <c r="F25" s="10" t="s">
        <v>193</v>
      </c>
      <c r="G25" s="10" t="s">
        <v>264</v>
      </c>
      <c r="H25" s="10"/>
      <c r="I25" s="10">
        <v>2</v>
      </c>
      <c r="J25" s="10"/>
      <c r="K25" s="10">
        <v>2</v>
      </c>
      <c r="L25" s="41" t="s">
        <v>30</v>
      </c>
      <c r="M25" s="10" t="s">
        <v>134</v>
      </c>
      <c r="N25" s="57" t="s">
        <v>270</v>
      </c>
      <c r="O25" s="41" t="s">
        <v>30</v>
      </c>
      <c r="P25" s="58" t="s">
        <v>271</v>
      </c>
      <c r="Q25" s="32" t="s">
        <v>199</v>
      </c>
      <c r="R25" s="32" t="s">
        <v>272</v>
      </c>
      <c r="S25" s="32" t="s">
        <v>273</v>
      </c>
      <c r="T25" s="10">
        <v>2</v>
      </c>
      <c r="U25" s="10">
        <v>3</v>
      </c>
      <c r="V25" s="35">
        <f t="shared" si="0"/>
        <v>6</v>
      </c>
      <c r="W25" s="32" t="str">
        <f t="shared" si="9"/>
        <v>MEDIO</v>
      </c>
      <c r="X25" s="10">
        <v>25</v>
      </c>
      <c r="Y25" s="32">
        <f t="shared" si="1"/>
        <v>150</v>
      </c>
      <c r="Z25" s="32" t="str">
        <f t="shared" si="7"/>
        <v>RIESGO NO ACEPTABLE O ACEPTABLE CON CONTROL ESPECIFICO</v>
      </c>
      <c r="AA25" s="32" t="str">
        <f t="shared" si="2"/>
        <v>II</v>
      </c>
      <c r="AB25" s="10">
        <v>2</v>
      </c>
      <c r="AC25" s="50" t="s">
        <v>199</v>
      </c>
      <c r="AD25" s="50" t="s">
        <v>199</v>
      </c>
      <c r="AE25" s="50" t="s">
        <v>199</v>
      </c>
      <c r="AF25" s="32" t="s">
        <v>274</v>
      </c>
      <c r="AG25" s="32" t="s">
        <v>275</v>
      </c>
      <c r="AH25" s="10">
        <v>2</v>
      </c>
      <c r="AI25" s="10">
        <v>2</v>
      </c>
      <c r="AJ25" s="32">
        <f t="shared" si="3"/>
        <v>4</v>
      </c>
      <c r="AK25" s="32" t="str">
        <f t="shared" si="8"/>
        <v>BAJO</v>
      </c>
      <c r="AL25" s="10">
        <v>10</v>
      </c>
      <c r="AM25" s="35">
        <f t="shared" si="4"/>
        <v>40</v>
      </c>
      <c r="AN25" s="36" t="str">
        <f t="shared" si="5"/>
        <v>RIESGO MEJORABLE</v>
      </c>
      <c r="AO25" s="35" t="str">
        <f t="shared" si="6"/>
        <v>III</v>
      </c>
      <c r="AP25" s="10">
        <v>2</v>
      </c>
      <c r="AQ25" s="32" t="s">
        <v>276</v>
      </c>
      <c r="AR25" s="35" t="s">
        <v>202</v>
      </c>
      <c r="AS25" s="50" t="s">
        <v>199</v>
      </c>
      <c r="AT25" s="50" t="s">
        <v>199</v>
      </c>
      <c r="AU25" s="50" t="s">
        <v>199</v>
      </c>
      <c r="AV25" s="32" t="s">
        <v>274</v>
      </c>
      <c r="AW25" s="32" t="s">
        <v>275</v>
      </c>
      <c r="AX25" s="40" t="s">
        <v>226</v>
      </c>
      <c r="AY25" s="39"/>
      <c r="AZ25" s="39"/>
      <c r="BA25" s="40"/>
      <c r="BB25" s="40" t="s">
        <v>163</v>
      </c>
      <c r="BO25" s="24" t="s">
        <v>130</v>
      </c>
    </row>
    <row r="26" spans="1:67" s="12" customFormat="1" ht="45.75" customHeight="1">
      <c r="A26" s="9"/>
      <c r="B26" s="207"/>
      <c r="C26" s="130"/>
      <c r="D26" s="133"/>
      <c r="E26" s="133"/>
      <c r="F26" s="10" t="s">
        <v>193</v>
      </c>
      <c r="G26" s="10" t="s">
        <v>264</v>
      </c>
      <c r="H26" s="10"/>
      <c r="I26" s="10">
        <v>2</v>
      </c>
      <c r="J26" s="10"/>
      <c r="K26" s="10">
        <v>2</v>
      </c>
      <c r="L26" s="41" t="s">
        <v>46</v>
      </c>
      <c r="M26" s="10" t="s">
        <v>120</v>
      </c>
      <c r="N26" s="59" t="s">
        <v>277</v>
      </c>
      <c r="O26" s="41" t="s">
        <v>46</v>
      </c>
      <c r="P26" s="34" t="s">
        <v>278</v>
      </c>
      <c r="Q26" s="32" t="s">
        <v>199</v>
      </c>
      <c r="R26" s="32" t="s">
        <v>279</v>
      </c>
      <c r="S26" s="35" t="s">
        <v>280</v>
      </c>
      <c r="T26" s="10">
        <v>2</v>
      </c>
      <c r="U26" s="10">
        <v>4</v>
      </c>
      <c r="V26" s="35">
        <f t="shared" si="0"/>
        <v>8</v>
      </c>
      <c r="W26" s="32" t="str">
        <f t="shared" si="9"/>
        <v>MEDIO</v>
      </c>
      <c r="X26" s="10">
        <v>60</v>
      </c>
      <c r="Y26" s="32">
        <f t="shared" si="1"/>
        <v>480</v>
      </c>
      <c r="Z26" s="32" t="str">
        <f t="shared" si="7"/>
        <v>RIESGO NO ACEPTABLE O ACEPTABLE CON CONTROL ESPECIFICO</v>
      </c>
      <c r="AA26" s="32" t="str">
        <f t="shared" si="2"/>
        <v>II</v>
      </c>
      <c r="AB26" s="10">
        <v>2</v>
      </c>
      <c r="AC26" s="50" t="s">
        <v>199</v>
      </c>
      <c r="AD26" s="50" t="s">
        <v>199</v>
      </c>
      <c r="AE26" s="50" t="s">
        <v>199</v>
      </c>
      <c r="AF26" s="32" t="s">
        <v>274</v>
      </c>
      <c r="AG26" s="35" t="s">
        <v>281</v>
      </c>
      <c r="AH26" s="10">
        <v>2</v>
      </c>
      <c r="AI26" s="10">
        <v>3</v>
      </c>
      <c r="AJ26" s="32">
        <f t="shared" si="3"/>
        <v>6</v>
      </c>
      <c r="AK26" s="32" t="str">
        <f t="shared" si="8"/>
        <v>MEDIO</v>
      </c>
      <c r="AL26" s="10">
        <v>10</v>
      </c>
      <c r="AM26" s="35">
        <f t="shared" si="4"/>
        <v>60</v>
      </c>
      <c r="AN26" s="36" t="str">
        <f t="shared" si="5"/>
        <v>RIESGO MEJORABLE</v>
      </c>
      <c r="AO26" s="35" t="str">
        <f t="shared" si="6"/>
        <v>III</v>
      </c>
      <c r="AP26" s="10">
        <v>2</v>
      </c>
      <c r="AQ26" s="32" t="s">
        <v>282</v>
      </c>
      <c r="AR26" s="35" t="s">
        <v>202</v>
      </c>
      <c r="AS26" s="50" t="s">
        <v>199</v>
      </c>
      <c r="AT26" s="50" t="s">
        <v>199</v>
      </c>
      <c r="AU26" s="50" t="s">
        <v>199</v>
      </c>
      <c r="AV26" s="32" t="s">
        <v>283</v>
      </c>
      <c r="AW26" s="35" t="s">
        <v>281</v>
      </c>
      <c r="AX26" s="40" t="s">
        <v>226</v>
      </c>
      <c r="AY26" s="39"/>
      <c r="AZ26" s="39"/>
      <c r="BA26" s="40"/>
      <c r="BB26" s="40" t="s">
        <v>163</v>
      </c>
      <c r="BO26" s="24" t="s">
        <v>131</v>
      </c>
    </row>
    <row r="27" spans="1:67" ht="45.75" customHeight="1">
      <c r="A27" s="9"/>
      <c r="B27" s="207"/>
      <c r="C27" s="130"/>
      <c r="D27" s="133"/>
      <c r="E27" s="133"/>
      <c r="F27" s="10" t="s">
        <v>193</v>
      </c>
      <c r="G27" s="10" t="s">
        <v>264</v>
      </c>
      <c r="H27" s="10"/>
      <c r="I27" s="10">
        <v>2</v>
      </c>
      <c r="J27" s="10"/>
      <c r="K27" s="10">
        <v>2</v>
      </c>
      <c r="L27" s="33" t="s">
        <v>75</v>
      </c>
      <c r="M27" s="10" t="s">
        <v>76</v>
      </c>
      <c r="N27" s="11" t="s">
        <v>194</v>
      </c>
      <c r="O27" s="41" t="s">
        <v>75</v>
      </c>
      <c r="P27" s="34" t="s">
        <v>195</v>
      </c>
      <c r="Q27" s="32" t="s">
        <v>199</v>
      </c>
      <c r="R27" s="32" t="s">
        <v>284</v>
      </c>
      <c r="S27" s="32" t="s">
        <v>198</v>
      </c>
      <c r="T27" s="10">
        <v>2</v>
      </c>
      <c r="U27" s="10">
        <v>4</v>
      </c>
      <c r="V27" s="35">
        <f>+T27*U27</f>
        <v>8</v>
      </c>
      <c r="W27" s="32" t="str">
        <f t="shared" si="9"/>
        <v>MEDIO</v>
      </c>
      <c r="X27" s="10">
        <v>25</v>
      </c>
      <c r="Y27" s="32">
        <f t="shared" si="1"/>
        <v>200</v>
      </c>
      <c r="Z27" s="32" t="str">
        <f t="shared" si="7"/>
        <v>RIESGO NO ACEPTABLE O ACEPTABLE CON CONTROL ESPECIFICO</v>
      </c>
      <c r="AA27" s="32" t="str">
        <f>+IF(AND(Y27&gt;=0.1,Y27&lt;=31),"IV",IF(AND(Y27&gt;=40,Y27&lt;=120),"III",IF(AND(Y27&gt;=150,Y27&lt;=500),"II",IF(AND(Y27&gt;=600,Y27&lt;=4000),"I",IF(AND(Y27=0),"-")))))</f>
        <v>II</v>
      </c>
      <c r="AB27" s="10">
        <v>2</v>
      </c>
      <c r="AC27" s="32" t="s">
        <v>199</v>
      </c>
      <c r="AD27" s="32" t="s">
        <v>199</v>
      </c>
      <c r="AE27" s="32" t="s">
        <v>199</v>
      </c>
      <c r="AF27" s="32" t="s">
        <v>274</v>
      </c>
      <c r="AG27" s="32" t="s">
        <v>199</v>
      </c>
      <c r="AH27" s="10">
        <v>2</v>
      </c>
      <c r="AI27" s="10">
        <v>2</v>
      </c>
      <c r="AJ27" s="32">
        <f t="shared" si="3"/>
        <v>4</v>
      </c>
      <c r="AK27" s="32" t="str">
        <f t="shared" si="8"/>
        <v>BAJO</v>
      </c>
      <c r="AL27" s="10">
        <v>10</v>
      </c>
      <c r="AM27" s="35">
        <f>+AJ27*AL27</f>
        <v>40</v>
      </c>
      <c r="AN27" s="54" t="str">
        <f>IF(AND(AM27&gt;=1,AM27&lt;=30),"RIESGO ACEPTABLE",IF(AND(AM27&gt;=40,AM27&lt;=120),"RIESGO MEJORABLE",IF(AND(AM27&gt;=150,AM27&lt;=500),"RIESGO NO ACEPTABLE O ACEPTABLE CON CONTROL ESPECIFICO",IF(AND(AM27&gt;=600,AM27&lt;=4000),"RIESGO NO ACEPTABLE",IF(AND(AM27=0),"-")))))</f>
        <v>RIESGO MEJORABLE</v>
      </c>
      <c r="AO27" s="35" t="str">
        <f>+IF(AND(AM27&gt;=0.1,AM27&lt;=31),"IV",IF(AND(AM27&gt;=40,AM27&lt;=120),"III",IF(AND(AM27&gt;=150,AM27&lt;=500),"II",IF(AND(AM27&gt;=600,AM27&lt;=4000),"I",IF(AND(AM27=0),"-")))))</f>
        <v>III</v>
      </c>
      <c r="AP27" s="10">
        <v>2</v>
      </c>
      <c r="AQ27" s="32" t="s">
        <v>201</v>
      </c>
      <c r="AR27" s="35" t="s">
        <v>202</v>
      </c>
      <c r="AS27" s="32" t="s">
        <v>199</v>
      </c>
      <c r="AT27" s="32" t="s">
        <v>199</v>
      </c>
      <c r="AU27" s="32" t="s">
        <v>199</v>
      </c>
      <c r="AV27" s="37" t="s">
        <v>203</v>
      </c>
      <c r="AW27" s="32" t="s">
        <v>199</v>
      </c>
      <c r="AX27" s="38" t="s">
        <v>204</v>
      </c>
      <c r="AY27" s="39"/>
      <c r="AZ27" s="39"/>
      <c r="BA27" s="40"/>
      <c r="BB27" s="40" t="s">
        <v>163</v>
      </c>
      <c r="BO27" s="24" t="s">
        <v>132</v>
      </c>
    </row>
    <row r="28" spans="1:67" ht="45.75" customHeight="1">
      <c r="A28" s="9"/>
      <c r="B28" s="207"/>
      <c r="C28" s="130"/>
      <c r="D28" s="133"/>
      <c r="E28" s="133"/>
      <c r="F28" s="10" t="s">
        <v>193</v>
      </c>
      <c r="G28" s="10" t="s">
        <v>264</v>
      </c>
      <c r="H28" s="10"/>
      <c r="I28" s="10">
        <v>2</v>
      </c>
      <c r="J28" s="10"/>
      <c r="K28" s="10">
        <v>2</v>
      </c>
      <c r="L28" s="33" t="s">
        <v>148</v>
      </c>
      <c r="M28" s="10" t="s">
        <v>55</v>
      </c>
      <c r="N28" s="34" t="s">
        <v>228</v>
      </c>
      <c r="O28" s="41" t="s">
        <v>148</v>
      </c>
      <c r="P28" s="34" t="s">
        <v>229</v>
      </c>
      <c r="Q28" s="32" t="s">
        <v>199</v>
      </c>
      <c r="R28" s="32" t="s">
        <v>199</v>
      </c>
      <c r="S28" s="32" t="s">
        <v>285</v>
      </c>
      <c r="T28" s="10">
        <v>2</v>
      </c>
      <c r="U28" s="10">
        <v>4</v>
      </c>
      <c r="V28" s="32">
        <v>8</v>
      </c>
      <c r="W28" s="32" t="str">
        <f t="shared" si="9"/>
        <v>MEDIO</v>
      </c>
      <c r="X28" s="10">
        <v>25</v>
      </c>
      <c r="Y28" s="32">
        <f t="shared" si="1"/>
        <v>200</v>
      </c>
      <c r="Z28" s="32" t="str">
        <f t="shared" si="7"/>
        <v>RIESGO NO ACEPTABLE O ACEPTABLE CON CONTROL ESPECIFICO</v>
      </c>
      <c r="AA28" s="50" t="str">
        <f>+IF(AND(Y28&gt;=0.1,Y28&lt;=31),"IV",IF(AND(Y28&gt;=40,Y28&lt;=120),"III",IF(AND(Y28&gt;=150,Y28&lt;=500),"II",IF(AND(Y28&gt;=600,Y28&lt;=4000),"I",IF(AND(Y28=0),"-")))))</f>
        <v>II</v>
      </c>
      <c r="AB28" s="10">
        <v>2</v>
      </c>
      <c r="AC28" s="50" t="s">
        <v>199</v>
      </c>
      <c r="AD28" s="51" t="s">
        <v>199</v>
      </c>
      <c r="AE28" s="51" t="s">
        <v>199</v>
      </c>
      <c r="AF28" s="32" t="s">
        <v>286</v>
      </c>
      <c r="AG28" s="32" t="s">
        <v>199</v>
      </c>
      <c r="AH28" s="10">
        <v>2</v>
      </c>
      <c r="AI28" s="10">
        <v>3</v>
      </c>
      <c r="AJ28" s="50">
        <f t="shared" si="3"/>
        <v>6</v>
      </c>
      <c r="AK28" s="32" t="str">
        <f t="shared" si="8"/>
        <v>MEDIO</v>
      </c>
      <c r="AL28" s="10">
        <v>10</v>
      </c>
      <c r="AM28" s="52">
        <f>+AJ28*AL28</f>
        <v>60</v>
      </c>
      <c r="AN28" s="54" t="str">
        <f>IF(AND(AM28&gt;=1,AM28&lt;=30),"RIESGO ACEPTABLE",IF(AND(AM28&gt;=40,AM28&lt;=120),"RIESGO MEJORABLE",IF(AND(AM28&gt;=150,AM28&lt;=500),"RIESGO NO ACEPTABLE O ACEPTABLE CON CONTROL ESPECIFICO",IF(AND(AM28&gt;=600,AM28&lt;=4000),"RIESGO NO ACEPTABLE",IF(AND(AM28=0),"-")))))</f>
        <v>RIESGO MEJORABLE</v>
      </c>
      <c r="AO28" s="52" t="str">
        <f>+IF(AND(AM28&gt;=0.1,AM28&lt;=31),"IV",IF(AND(AM28&gt;=40,AM28&lt;=120),"III",IF(AND(AM28&gt;=150,AM28&lt;=500),"II",IF(AND(AM28&gt;=600,AM28&lt;=4000),"I",IF(AND(AM28=0),"-")))))</f>
        <v>III</v>
      </c>
      <c r="AP28" s="10">
        <v>2</v>
      </c>
      <c r="AQ28" s="35" t="s">
        <v>234</v>
      </c>
      <c r="AR28" s="35" t="s">
        <v>202</v>
      </c>
      <c r="AS28" s="40" t="s">
        <v>199</v>
      </c>
      <c r="AT28" s="40" t="s">
        <v>199</v>
      </c>
      <c r="AU28" s="32" t="s">
        <v>287</v>
      </c>
      <c r="AV28" s="53" t="s">
        <v>288</v>
      </c>
      <c r="AW28" s="32" t="s">
        <v>199</v>
      </c>
      <c r="AX28" s="40" t="s">
        <v>226</v>
      </c>
      <c r="AY28" s="39"/>
      <c r="AZ28" s="39"/>
      <c r="BA28" s="40"/>
      <c r="BB28" s="40" t="s">
        <v>163</v>
      </c>
      <c r="BO28" s="24" t="s">
        <v>133</v>
      </c>
    </row>
    <row r="29" spans="1:67" ht="45.75" customHeight="1">
      <c r="A29" s="9"/>
      <c r="B29" s="207"/>
      <c r="C29" s="130"/>
      <c r="D29" s="133"/>
      <c r="E29" s="133"/>
      <c r="F29" s="10" t="s">
        <v>193</v>
      </c>
      <c r="G29" s="10" t="s">
        <v>264</v>
      </c>
      <c r="H29" s="10"/>
      <c r="I29" s="10">
        <v>2</v>
      </c>
      <c r="J29" s="10"/>
      <c r="K29" s="10">
        <v>2</v>
      </c>
      <c r="L29" s="41" t="s">
        <v>62</v>
      </c>
      <c r="M29" s="10" t="s">
        <v>67</v>
      </c>
      <c r="N29" s="11" t="s">
        <v>289</v>
      </c>
      <c r="O29" s="41" t="s">
        <v>62</v>
      </c>
      <c r="P29" s="34" t="s">
        <v>290</v>
      </c>
      <c r="Q29" s="32" t="s">
        <v>199</v>
      </c>
      <c r="R29" s="32" t="s">
        <v>243</v>
      </c>
      <c r="S29" s="32" t="s">
        <v>291</v>
      </c>
      <c r="T29" s="40">
        <v>2</v>
      </c>
      <c r="U29" s="40">
        <v>2</v>
      </c>
      <c r="V29" s="35">
        <f>+T29*U29</f>
        <v>4</v>
      </c>
      <c r="W29" s="32" t="str">
        <f t="shared" si="9"/>
        <v>BAJO</v>
      </c>
      <c r="X29" s="40">
        <v>10</v>
      </c>
      <c r="Y29" s="35">
        <f t="shared" si="1"/>
        <v>40</v>
      </c>
      <c r="Z29" s="36" t="str">
        <f t="shared" si="7"/>
        <v>RIESGO MEJORABLE</v>
      </c>
      <c r="AA29" s="32" t="str">
        <f t="shared" si="2"/>
        <v>III</v>
      </c>
      <c r="AB29" s="10">
        <v>2</v>
      </c>
      <c r="AC29" s="50" t="s">
        <v>199</v>
      </c>
      <c r="AD29" s="51" t="s">
        <v>199</v>
      </c>
      <c r="AE29" s="51" t="s">
        <v>199</v>
      </c>
      <c r="AF29" s="32" t="s">
        <v>291</v>
      </c>
      <c r="AG29" s="32" t="s">
        <v>199</v>
      </c>
      <c r="AH29" s="40">
        <v>2</v>
      </c>
      <c r="AI29" s="40">
        <v>1</v>
      </c>
      <c r="AJ29" s="35">
        <f t="shared" si="3"/>
        <v>2</v>
      </c>
      <c r="AK29" s="32" t="str">
        <f t="shared" si="8"/>
        <v>BAJO</v>
      </c>
      <c r="AL29" s="40">
        <v>10</v>
      </c>
      <c r="AM29" s="35">
        <f t="shared" si="4"/>
        <v>20</v>
      </c>
      <c r="AN29" s="32" t="str">
        <f aca="true" t="shared" si="10" ref="AN29:AN38">IF(AND(AM29&gt;=1,AM29&lt;=30),"RIESGO ACEPTABLE",IF(AND(AM29&gt;=40,AM29&lt;=120),"RIESGO MEJORABLE",IF(AND(AM29&gt;=150,AM29&lt;=500),"RIESGO NO ACEPTABLE O ACEPTABLE CON CONTROL ESPECIFICO",IF(AND(AM29&gt;=600,AM29&lt;=4000),"RIESGO NO ACEPTABLE",IF(AND(AM29=0),"-")))))</f>
        <v>RIESGO ACEPTABLE</v>
      </c>
      <c r="AO29" s="35" t="str">
        <f aca="true" t="shared" si="11" ref="AO29:AO38">+IF(AND(AM29&gt;=0.1,AM29&lt;=31),"IV",IF(AND(AM29&gt;=40,AM29&lt;=120),"III",IF(AND(AM29&gt;=150,AM29&lt;=500),"II",IF(AND(AM29&gt;=600,AM29&lt;=4000),"I",IF(AND(AM29=0),"-")))))</f>
        <v>IV</v>
      </c>
      <c r="AP29" s="10">
        <v>2</v>
      </c>
      <c r="AQ29" s="32" t="s">
        <v>292</v>
      </c>
      <c r="AR29" s="35" t="s">
        <v>202</v>
      </c>
      <c r="AS29" s="40" t="s">
        <v>199</v>
      </c>
      <c r="AT29" s="40" t="s">
        <v>199</v>
      </c>
      <c r="AU29" s="40" t="s">
        <v>199</v>
      </c>
      <c r="AV29" s="32" t="s">
        <v>293</v>
      </c>
      <c r="AW29" s="32" t="s">
        <v>199</v>
      </c>
      <c r="AX29" s="40" t="s">
        <v>226</v>
      </c>
      <c r="AY29" s="40"/>
      <c r="AZ29" s="40"/>
      <c r="BA29" s="40"/>
      <c r="BB29" s="40" t="s">
        <v>163</v>
      </c>
      <c r="BO29" s="24" t="s">
        <v>134</v>
      </c>
    </row>
    <row r="30" spans="1:67" ht="45.75" customHeight="1">
      <c r="A30" s="9"/>
      <c r="B30" s="207"/>
      <c r="C30" s="130"/>
      <c r="D30" s="133"/>
      <c r="E30" s="133"/>
      <c r="F30" s="10" t="s">
        <v>227</v>
      </c>
      <c r="G30" s="10" t="s">
        <v>264</v>
      </c>
      <c r="H30" s="10"/>
      <c r="I30" s="10">
        <v>2</v>
      </c>
      <c r="J30" s="10"/>
      <c r="K30" s="10">
        <v>2</v>
      </c>
      <c r="L30" s="41" t="s">
        <v>68</v>
      </c>
      <c r="M30" s="10" t="s">
        <v>70</v>
      </c>
      <c r="N30" s="13" t="s">
        <v>205</v>
      </c>
      <c r="O30" s="41" t="s">
        <v>68</v>
      </c>
      <c r="P30" s="34" t="s">
        <v>206</v>
      </c>
      <c r="Q30" s="32" t="s">
        <v>199</v>
      </c>
      <c r="R30" s="10" t="s">
        <v>207</v>
      </c>
      <c r="S30" s="32" t="s">
        <v>208</v>
      </c>
      <c r="T30" s="10">
        <v>2</v>
      </c>
      <c r="U30" s="10">
        <v>2</v>
      </c>
      <c r="V30" s="35">
        <f>+T30*U30</f>
        <v>4</v>
      </c>
      <c r="W30" s="32" t="str">
        <f t="shared" si="9"/>
        <v>BAJO</v>
      </c>
      <c r="X30" s="10">
        <v>25</v>
      </c>
      <c r="Y30" s="32">
        <f t="shared" si="1"/>
        <v>100</v>
      </c>
      <c r="Z30" s="36" t="str">
        <f t="shared" si="7"/>
        <v>RIESGO MEJORABLE</v>
      </c>
      <c r="AA30" s="32" t="str">
        <f t="shared" si="2"/>
        <v>III</v>
      </c>
      <c r="AB30" s="10">
        <v>2</v>
      </c>
      <c r="AC30" s="32" t="s">
        <v>199</v>
      </c>
      <c r="AD30" s="32" t="s">
        <v>199</v>
      </c>
      <c r="AE30" s="32" t="s">
        <v>209</v>
      </c>
      <c r="AF30" s="32" t="s">
        <v>210</v>
      </c>
      <c r="AG30" s="32" t="s">
        <v>199</v>
      </c>
      <c r="AH30" s="10">
        <v>2</v>
      </c>
      <c r="AI30" s="10">
        <v>1</v>
      </c>
      <c r="AJ30" s="32">
        <f t="shared" si="3"/>
        <v>2</v>
      </c>
      <c r="AK30" s="32" t="str">
        <f t="shared" si="8"/>
        <v>BAJO</v>
      </c>
      <c r="AL30" s="10">
        <v>10</v>
      </c>
      <c r="AM30" s="35">
        <f t="shared" si="4"/>
        <v>20</v>
      </c>
      <c r="AN30" s="32" t="str">
        <f t="shared" si="10"/>
        <v>RIESGO ACEPTABLE</v>
      </c>
      <c r="AO30" s="35" t="str">
        <f t="shared" si="11"/>
        <v>IV</v>
      </c>
      <c r="AP30" s="10">
        <v>2</v>
      </c>
      <c r="AQ30" s="10" t="s">
        <v>211</v>
      </c>
      <c r="AR30" s="35" t="s">
        <v>202</v>
      </c>
      <c r="AS30" s="32" t="s">
        <v>199</v>
      </c>
      <c r="AT30" s="32" t="s">
        <v>199</v>
      </c>
      <c r="AU30" s="32" t="s">
        <v>199</v>
      </c>
      <c r="AV30" s="42" t="s">
        <v>210</v>
      </c>
      <c r="AW30" s="32" t="s">
        <v>199</v>
      </c>
      <c r="AX30" s="38" t="s">
        <v>212</v>
      </c>
      <c r="AY30" s="39"/>
      <c r="AZ30" s="39"/>
      <c r="BA30" s="40"/>
      <c r="BB30" s="40" t="s">
        <v>163</v>
      </c>
      <c r="BO30" s="24" t="s">
        <v>139</v>
      </c>
    </row>
    <row r="31" spans="1:67" ht="45.75" customHeight="1">
      <c r="A31" s="9"/>
      <c r="B31" s="207"/>
      <c r="C31" s="131"/>
      <c r="D31" s="134"/>
      <c r="E31" s="134"/>
      <c r="F31" s="10" t="s">
        <v>227</v>
      </c>
      <c r="G31" s="10" t="s">
        <v>264</v>
      </c>
      <c r="H31" s="10"/>
      <c r="I31" s="10">
        <v>2</v>
      </c>
      <c r="J31" s="10"/>
      <c r="K31" s="10">
        <v>2</v>
      </c>
      <c r="L31" s="41" t="s">
        <v>73</v>
      </c>
      <c r="M31" s="10" t="s">
        <v>92</v>
      </c>
      <c r="N31" s="34" t="s">
        <v>92</v>
      </c>
      <c r="O31" s="41" t="s">
        <v>73</v>
      </c>
      <c r="P31" s="34" t="s">
        <v>254</v>
      </c>
      <c r="Q31" s="32" t="s">
        <v>255</v>
      </c>
      <c r="R31" s="32" t="s">
        <v>256</v>
      </c>
      <c r="S31" s="32" t="s">
        <v>257</v>
      </c>
      <c r="T31" s="10">
        <v>2</v>
      </c>
      <c r="U31" s="10">
        <v>1</v>
      </c>
      <c r="V31" s="35">
        <f>+T31*U31</f>
        <v>2</v>
      </c>
      <c r="W31" s="32" t="str">
        <f t="shared" si="9"/>
        <v>BAJO</v>
      </c>
      <c r="X31" s="10">
        <v>10</v>
      </c>
      <c r="Y31" s="32">
        <f t="shared" si="1"/>
        <v>20</v>
      </c>
      <c r="Z31" s="55" t="str">
        <f t="shared" si="7"/>
        <v>RIESGO ACEPTABLE</v>
      </c>
      <c r="AA31" s="32" t="str">
        <f t="shared" si="2"/>
        <v>IV</v>
      </c>
      <c r="AB31" s="10">
        <v>2</v>
      </c>
      <c r="AC31" s="32" t="s">
        <v>199</v>
      </c>
      <c r="AD31" s="32" t="s">
        <v>199</v>
      </c>
      <c r="AE31" s="32" t="s">
        <v>258</v>
      </c>
      <c r="AF31" s="32" t="s">
        <v>259</v>
      </c>
      <c r="AG31" s="32" t="s">
        <v>199</v>
      </c>
      <c r="AH31" s="10">
        <v>2</v>
      </c>
      <c r="AI31" s="10">
        <v>1</v>
      </c>
      <c r="AJ31" s="32">
        <f t="shared" si="3"/>
        <v>2</v>
      </c>
      <c r="AK31" s="32" t="str">
        <f t="shared" si="8"/>
        <v>BAJO</v>
      </c>
      <c r="AL31" s="10">
        <v>10</v>
      </c>
      <c r="AM31" s="35">
        <f t="shared" si="4"/>
        <v>20</v>
      </c>
      <c r="AN31" s="32" t="str">
        <f t="shared" si="10"/>
        <v>RIESGO ACEPTABLE</v>
      </c>
      <c r="AO31" s="35" t="str">
        <f t="shared" si="11"/>
        <v>IV</v>
      </c>
      <c r="AP31" s="10">
        <v>2</v>
      </c>
      <c r="AQ31" s="35" t="s">
        <v>260</v>
      </c>
      <c r="AR31" s="35" t="s">
        <v>202</v>
      </c>
      <c r="AS31" s="40" t="s">
        <v>199</v>
      </c>
      <c r="AT31" s="40" t="s">
        <v>199</v>
      </c>
      <c r="AU31" s="32" t="s">
        <v>258</v>
      </c>
      <c r="AV31" s="42" t="s">
        <v>259</v>
      </c>
      <c r="AW31" s="32" t="s">
        <v>199</v>
      </c>
      <c r="AX31" s="40" t="s">
        <v>226</v>
      </c>
      <c r="AY31" s="39"/>
      <c r="AZ31" s="39"/>
      <c r="BA31" s="40"/>
      <c r="BB31" s="40" t="s">
        <v>163</v>
      </c>
      <c r="BO31" s="24" t="s">
        <v>138</v>
      </c>
    </row>
    <row r="32" spans="1:67" ht="45.75" customHeight="1">
      <c r="A32" s="9"/>
      <c r="B32" s="207"/>
      <c r="C32" s="129" t="s">
        <v>321</v>
      </c>
      <c r="D32" s="135" t="s">
        <v>294</v>
      </c>
      <c r="E32" s="135" t="s">
        <v>295</v>
      </c>
      <c r="F32" s="10" t="s">
        <v>193</v>
      </c>
      <c r="G32" s="10" t="s">
        <v>296</v>
      </c>
      <c r="H32" s="10"/>
      <c r="I32" s="10">
        <v>2</v>
      </c>
      <c r="J32" s="10"/>
      <c r="K32" s="10">
        <v>2</v>
      </c>
      <c r="L32" s="41" t="s">
        <v>49</v>
      </c>
      <c r="M32" s="60" t="s">
        <v>124</v>
      </c>
      <c r="N32" s="13" t="s">
        <v>213</v>
      </c>
      <c r="O32" s="33" t="s">
        <v>49</v>
      </c>
      <c r="P32" s="61" t="s">
        <v>214</v>
      </c>
      <c r="Q32" s="60" t="s">
        <v>215</v>
      </c>
      <c r="R32" s="10" t="s">
        <v>216</v>
      </c>
      <c r="S32" s="13" t="s">
        <v>217</v>
      </c>
      <c r="T32" s="62">
        <v>2</v>
      </c>
      <c r="U32" s="62">
        <v>4</v>
      </c>
      <c r="V32" s="63">
        <f>+T32*U32</f>
        <v>8</v>
      </c>
      <c r="W32" s="32" t="str">
        <f t="shared" si="9"/>
        <v>MEDIO</v>
      </c>
      <c r="X32" s="62">
        <v>25</v>
      </c>
      <c r="Y32" s="64">
        <f t="shared" si="1"/>
        <v>200</v>
      </c>
      <c r="Z32" s="65" t="s">
        <v>219</v>
      </c>
      <c r="AA32" s="50" t="str">
        <f t="shared" si="2"/>
        <v>II</v>
      </c>
      <c r="AB32" s="10">
        <v>2</v>
      </c>
      <c r="AC32" s="50" t="s">
        <v>199</v>
      </c>
      <c r="AD32" s="50" t="s">
        <v>199</v>
      </c>
      <c r="AE32" s="40" t="s">
        <v>220</v>
      </c>
      <c r="AF32" s="66" t="s">
        <v>297</v>
      </c>
      <c r="AG32" s="56" t="s">
        <v>222</v>
      </c>
      <c r="AH32" s="62">
        <v>2</v>
      </c>
      <c r="AI32" s="62">
        <v>3</v>
      </c>
      <c r="AJ32" s="50">
        <f t="shared" si="3"/>
        <v>6</v>
      </c>
      <c r="AK32" s="32" t="str">
        <f t="shared" si="8"/>
        <v>MEDIO</v>
      </c>
      <c r="AL32" s="10">
        <v>10</v>
      </c>
      <c r="AM32" s="35">
        <f t="shared" si="4"/>
        <v>60</v>
      </c>
      <c r="AN32" s="54" t="str">
        <f t="shared" si="10"/>
        <v>RIESGO MEJORABLE</v>
      </c>
      <c r="AO32" s="31" t="str">
        <f t="shared" si="11"/>
        <v>III</v>
      </c>
      <c r="AP32" s="10">
        <v>2</v>
      </c>
      <c r="AQ32" s="67" t="s">
        <v>224</v>
      </c>
      <c r="AR32" s="35" t="s">
        <v>202</v>
      </c>
      <c r="AS32" s="68" t="s">
        <v>199</v>
      </c>
      <c r="AT32" s="68" t="s">
        <v>199</v>
      </c>
      <c r="AU32" s="32" t="s">
        <v>199</v>
      </c>
      <c r="AV32" s="66" t="s">
        <v>297</v>
      </c>
      <c r="AW32" s="13" t="s">
        <v>225</v>
      </c>
      <c r="AX32" s="66" t="s">
        <v>226</v>
      </c>
      <c r="AY32" s="69"/>
      <c r="AZ32" s="69"/>
      <c r="BA32" s="66"/>
      <c r="BB32" s="66" t="s">
        <v>163</v>
      </c>
      <c r="BO32" s="24" t="s">
        <v>137</v>
      </c>
    </row>
    <row r="33" spans="1:67" ht="45.75" customHeight="1">
      <c r="A33" s="9"/>
      <c r="B33" s="207"/>
      <c r="C33" s="130"/>
      <c r="D33" s="136"/>
      <c r="E33" s="136"/>
      <c r="F33" s="10" t="s">
        <v>193</v>
      </c>
      <c r="G33" s="10" t="s">
        <v>298</v>
      </c>
      <c r="H33" s="10"/>
      <c r="I33" s="10">
        <v>2</v>
      </c>
      <c r="J33" s="10"/>
      <c r="K33" s="10">
        <v>2</v>
      </c>
      <c r="L33" s="33" t="s">
        <v>75</v>
      </c>
      <c r="M33" s="10" t="s">
        <v>76</v>
      </c>
      <c r="N33" s="11" t="s">
        <v>194</v>
      </c>
      <c r="O33" s="41" t="s">
        <v>75</v>
      </c>
      <c r="P33" s="34" t="s">
        <v>195</v>
      </c>
      <c r="Q33" s="32" t="s">
        <v>199</v>
      </c>
      <c r="R33" s="32" t="s">
        <v>284</v>
      </c>
      <c r="S33" s="32" t="s">
        <v>198</v>
      </c>
      <c r="T33" s="10">
        <v>2</v>
      </c>
      <c r="U33" s="10">
        <v>4</v>
      </c>
      <c r="V33" s="35">
        <f>+T33*U33</f>
        <v>8</v>
      </c>
      <c r="W33" s="32" t="str">
        <f t="shared" si="9"/>
        <v>MEDIO</v>
      </c>
      <c r="X33" s="10">
        <v>25</v>
      </c>
      <c r="Y33" s="32">
        <f t="shared" si="1"/>
        <v>200</v>
      </c>
      <c r="Z33" s="32" t="str">
        <f aca="true" t="shared" si="12" ref="Z33:Z38">IF(AND(Y33&gt;=1,Y33&lt;=30),"RIESGO ACEPTABLE",IF(AND(Y33&gt;=40,Y33&lt;=120),"RIESGO MEJORABLE",IF(AND(Y33&gt;=150,Y33&lt;=500),"RIESGO NO ACEPTABLE O ACEPTABLE CON CONTROL ESPECIFICO",IF(AND(Y33&gt;=600,Y33&lt;=4000),"RIESGO NO ACEPTABLE",IF(AND(Y33=0),"-")))))</f>
        <v>RIESGO NO ACEPTABLE O ACEPTABLE CON CONTROL ESPECIFICO</v>
      </c>
      <c r="AA33" s="32" t="str">
        <f t="shared" si="2"/>
        <v>II</v>
      </c>
      <c r="AB33" s="10">
        <v>2</v>
      </c>
      <c r="AC33" s="32" t="s">
        <v>199</v>
      </c>
      <c r="AD33" s="32" t="s">
        <v>199</v>
      </c>
      <c r="AE33" s="32" t="s">
        <v>199</v>
      </c>
      <c r="AF33" s="32" t="s">
        <v>274</v>
      </c>
      <c r="AG33" s="32" t="s">
        <v>199</v>
      </c>
      <c r="AH33" s="10">
        <v>2</v>
      </c>
      <c r="AI33" s="10">
        <v>2</v>
      </c>
      <c r="AJ33" s="32">
        <f t="shared" si="3"/>
        <v>4</v>
      </c>
      <c r="AK33" s="32" t="str">
        <f t="shared" si="8"/>
        <v>BAJO</v>
      </c>
      <c r="AL33" s="10">
        <v>10</v>
      </c>
      <c r="AM33" s="35">
        <f t="shared" si="4"/>
        <v>40</v>
      </c>
      <c r="AN33" s="54" t="str">
        <f t="shared" si="10"/>
        <v>RIESGO MEJORABLE</v>
      </c>
      <c r="AO33" s="35" t="str">
        <f t="shared" si="11"/>
        <v>III</v>
      </c>
      <c r="AP33" s="10">
        <v>2</v>
      </c>
      <c r="AQ33" s="32" t="s">
        <v>201</v>
      </c>
      <c r="AR33" s="35" t="s">
        <v>202</v>
      </c>
      <c r="AS33" s="32" t="s">
        <v>199</v>
      </c>
      <c r="AT33" s="32" t="s">
        <v>199</v>
      </c>
      <c r="AU33" s="32" t="s">
        <v>199</v>
      </c>
      <c r="AV33" s="37" t="s">
        <v>203</v>
      </c>
      <c r="AW33" s="32" t="s">
        <v>199</v>
      </c>
      <c r="AX33" s="38" t="s">
        <v>204</v>
      </c>
      <c r="AY33" s="39"/>
      <c r="AZ33" s="39"/>
      <c r="BA33" s="40"/>
      <c r="BB33" s="40" t="s">
        <v>163</v>
      </c>
      <c r="BO33" s="24" t="s">
        <v>136</v>
      </c>
    </row>
    <row r="34" spans="1:67" ht="45.75" customHeight="1">
      <c r="A34" s="9"/>
      <c r="B34" s="207"/>
      <c r="C34" s="130"/>
      <c r="D34" s="136"/>
      <c r="E34" s="136"/>
      <c r="F34" s="10" t="s">
        <v>193</v>
      </c>
      <c r="G34" s="10" t="s">
        <v>298</v>
      </c>
      <c r="H34" s="10"/>
      <c r="I34" s="10">
        <v>2</v>
      </c>
      <c r="J34" s="10"/>
      <c r="K34" s="10">
        <v>2</v>
      </c>
      <c r="L34" s="33" t="s">
        <v>148</v>
      </c>
      <c r="M34" s="10" t="s">
        <v>55</v>
      </c>
      <c r="N34" s="34" t="s">
        <v>228</v>
      </c>
      <c r="O34" s="41" t="s">
        <v>148</v>
      </c>
      <c r="P34" s="34" t="s">
        <v>229</v>
      </c>
      <c r="Q34" s="32" t="s">
        <v>199</v>
      </c>
      <c r="R34" s="32" t="s">
        <v>199</v>
      </c>
      <c r="S34" s="32" t="s">
        <v>285</v>
      </c>
      <c r="T34" s="10">
        <v>2</v>
      </c>
      <c r="U34" s="10">
        <v>4</v>
      </c>
      <c r="V34" s="32">
        <v>8</v>
      </c>
      <c r="W34" s="32" t="str">
        <f t="shared" si="9"/>
        <v>MEDIO</v>
      </c>
      <c r="X34" s="10">
        <v>25</v>
      </c>
      <c r="Y34" s="32">
        <f t="shared" si="1"/>
        <v>200</v>
      </c>
      <c r="Z34" s="32" t="str">
        <f t="shared" si="12"/>
        <v>RIESGO NO ACEPTABLE O ACEPTABLE CON CONTROL ESPECIFICO</v>
      </c>
      <c r="AA34" s="50" t="str">
        <f t="shared" si="2"/>
        <v>II</v>
      </c>
      <c r="AB34" s="10">
        <v>2</v>
      </c>
      <c r="AC34" s="50" t="s">
        <v>199</v>
      </c>
      <c r="AD34" s="51" t="s">
        <v>199</v>
      </c>
      <c r="AE34" s="51" t="s">
        <v>199</v>
      </c>
      <c r="AF34" s="32" t="s">
        <v>286</v>
      </c>
      <c r="AG34" s="32" t="s">
        <v>199</v>
      </c>
      <c r="AH34" s="10">
        <v>2</v>
      </c>
      <c r="AI34" s="10">
        <v>3</v>
      </c>
      <c r="AJ34" s="50">
        <f t="shared" si="3"/>
        <v>6</v>
      </c>
      <c r="AK34" s="32" t="str">
        <f t="shared" si="8"/>
        <v>MEDIO</v>
      </c>
      <c r="AL34" s="10">
        <v>10</v>
      </c>
      <c r="AM34" s="52">
        <f t="shared" si="4"/>
        <v>60</v>
      </c>
      <c r="AN34" s="54" t="str">
        <f t="shared" si="10"/>
        <v>RIESGO MEJORABLE</v>
      </c>
      <c r="AO34" s="52" t="str">
        <f t="shared" si="11"/>
        <v>III</v>
      </c>
      <c r="AP34" s="10">
        <v>2</v>
      </c>
      <c r="AQ34" s="35" t="s">
        <v>234</v>
      </c>
      <c r="AR34" s="35" t="s">
        <v>202</v>
      </c>
      <c r="AS34" s="40" t="s">
        <v>199</v>
      </c>
      <c r="AT34" s="40" t="s">
        <v>199</v>
      </c>
      <c r="AU34" s="32" t="s">
        <v>287</v>
      </c>
      <c r="AV34" s="53" t="s">
        <v>288</v>
      </c>
      <c r="AW34" s="32" t="s">
        <v>199</v>
      </c>
      <c r="AX34" s="40" t="s">
        <v>226</v>
      </c>
      <c r="AY34" s="39"/>
      <c r="AZ34" s="39"/>
      <c r="BA34" s="40"/>
      <c r="BB34" s="40" t="s">
        <v>163</v>
      </c>
      <c r="BO34" s="24" t="s">
        <v>135</v>
      </c>
    </row>
    <row r="35" spans="1:67" ht="45.75" customHeight="1">
      <c r="A35" s="9"/>
      <c r="B35" s="207"/>
      <c r="C35" s="130"/>
      <c r="D35" s="136"/>
      <c r="E35" s="136"/>
      <c r="F35" s="10" t="s">
        <v>193</v>
      </c>
      <c r="G35" s="10" t="s">
        <v>298</v>
      </c>
      <c r="H35" s="10"/>
      <c r="I35" s="10">
        <v>2</v>
      </c>
      <c r="J35" s="10"/>
      <c r="K35" s="10">
        <v>2</v>
      </c>
      <c r="L35" s="41" t="s">
        <v>62</v>
      </c>
      <c r="M35" s="10" t="s">
        <v>67</v>
      </c>
      <c r="N35" s="11" t="s">
        <v>289</v>
      </c>
      <c r="O35" s="41" t="s">
        <v>62</v>
      </c>
      <c r="P35" s="34" t="s">
        <v>290</v>
      </c>
      <c r="Q35" s="32" t="s">
        <v>199</v>
      </c>
      <c r="R35" s="32" t="s">
        <v>243</v>
      </c>
      <c r="S35" s="32" t="s">
        <v>291</v>
      </c>
      <c r="T35" s="40">
        <v>2</v>
      </c>
      <c r="U35" s="40">
        <v>2</v>
      </c>
      <c r="V35" s="35">
        <f>+T35*U35</f>
        <v>4</v>
      </c>
      <c r="W35" s="32" t="str">
        <f t="shared" si="9"/>
        <v>BAJO</v>
      </c>
      <c r="X35" s="40">
        <v>10</v>
      </c>
      <c r="Y35" s="35">
        <f t="shared" si="1"/>
        <v>40</v>
      </c>
      <c r="Z35" s="36" t="str">
        <f t="shared" si="12"/>
        <v>RIESGO MEJORABLE</v>
      </c>
      <c r="AA35" s="32" t="str">
        <f t="shared" si="2"/>
        <v>III</v>
      </c>
      <c r="AB35" s="10">
        <v>2</v>
      </c>
      <c r="AC35" s="50" t="s">
        <v>199</v>
      </c>
      <c r="AD35" s="51" t="s">
        <v>199</v>
      </c>
      <c r="AE35" s="51" t="s">
        <v>199</v>
      </c>
      <c r="AF35" s="32" t="s">
        <v>291</v>
      </c>
      <c r="AG35" s="32" t="s">
        <v>199</v>
      </c>
      <c r="AH35" s="40">
        <v>2</v>
      </c>
      <c r="AI35" s="40">
        <v>1</v>
      </c>
      <c r="AJ35" s="35">
        <f t="shared" si="3"/>
        <v>2</v>
      </c>
      <c r="AK35" s="32" t="str">
        <f t="shared" si="8"/>
        <v>BAJO</v>
      </c>
      <c r="AL35" s="40">
        <v>10</v>
      </c>
      <c r="AM35" s="35">
        <f t="shared" si="4"/>
        <v>20</v>
      </c>
      <c r="AN35" s="32" t="str">
        <f>IF(AND(AM35&gt;=1,AM35&lt;=30),"RIESGO ACEPTABLE",IF(AND(AM35&gt;=40,AM35&lt;=120),"RIESGO MEJORABLE",IF(AND(AM35&gt;=150,AM35&lt;=500),"RIESGO NO ACEPTABLE O ACEPTABLE CON CONTROL ESPECIFICO",IF(AND(AM35&gt;=600,AM35&lt;=4000),"RIESGO NO ACEPTABLE",IF(AND(AM35=0),"-")))))</f>
        <v>RIESGO ACEPTABLE</v>
      </c>
      <c r="AO35" s="35" t="str">
        <f t="shared" si="11"/>
        <v>IV</v>
      </c>
      <c r="AP35" s="10">
        <v>2</v>
      </c>
      <c r="AQ35" s="32" t="s">
        <v>292</v>
      </c>
      <c r="AR35" s="35" t="s">
        <v>202</v>
      </c>
      <c r="AS35" s="40" t="s">
        <v>199</v>
      </c>
      <c r="AT35" s="40" t="s">
        <v>199</v>
      </c>
      <c r="AU35" s="40" t="s">
        <v>199</v>
      </c>
      <c r="AV35" s="32" t="s">
        <v>293</v>
      </c>
      <c r="AW35" s="32" t="s">
        <v>199</v>
      </c>
      <c r="AX35" s="40" t="s">
        <v>226</v>
      </c>
      <c r="AY35" s="40"/>
      <c r="AZ35" s="40"/>
      <c r="BA35" s="40"/>
      <c r="BB35" s="40" t="s">
        <v>163</v>
      </c>
      <c r="BO35" s="70" t="s">
        <v>47</v>
      </c>
    </row>
    <row r="36" spans="1:67" ht="45.75" customHeight="1">
      <c r="A36" s="9"/>
      <c r="B36" s="207"/>
      <c r="C36" s="130"/>
      <c r="D36" s="136"/>
      <c r="E36" s="136"/>
      <c r="F36" s="10" t="s">
        <v>227</v>
      </c>
      <c r="G36" s="71" t="s">
        <v>299</v>
      </c>
      <c r="H36" s="10"/>
      <c r="I36" s="10">
        <v>2</v>
      </c>
      <c r="J36" s="10"/>
      <c r="K36" s="10">
        <v>2</v>
      </c>
      <c r="L36" s="41" t="s">
        <v>68</v>
      </c>
      <c r="M36" s="10" t="s">
        <v>70</v>
      </c>
      <c r="N36" s="13" t="s">
        <v>205</v>
      </c>
      <c r="O36" s="41" t="s">
        <v>68</v>
      </c>
      <c r="P36" s="34" t="s">
        <v>206</v>
      </c>
      <c r="Q36" s="32" t="s">
        <v>199</v>
      </c>
      <c r="R36" s="10" t="s">
        <v>207</v>
      </c>
      <c r="S36" s="32" t="s">
        <v>208</v>
      </c>
      <c r="T36" s="10">
        <v>2</v>
      </c>
      <c r="U36" s="10">
        <v>2</v>
      </c>
      <c r="V36" s="35">
        <f>+T36*U36</f>
        <v>4</v>
      </c>
      <c r="W36" s="32" t="str">
        <f t="shared" si="9"/>
        <v>BAJO</v>
      </c>
      <c r="X36" s="10">
        <v>25</v>
      </c>
      <c r="Y36" s="32">
        <f t="shared" si="1"/>
        <v>100</v>
      </c>
      <c r="Z36" s="36" t="str">
        <f t="shared" si="12"/>
        <v>RIESGO MEJORABLE</v>
      </c>
      <c r="AA36" s="32" t="str">
        <f t="shared" si="2"/>
        <v>III</v>
      </c>
      <c r="AB36" s="10">
        <v>2</v>
      </c>
      <c r="AC36" s="32" t="s">
        <v>199</v>
      </c>
      <c r="AD36" s="32" t="s">
        <v>199</v>
      </c>
      <c r="AE36" s="32" t="s">
        <v>209</v>
      </c>
      <c r="AF36" s="32" t="s">
        <v>210</v>
      </c>
      <c r="AG36" s="32" t="s">
        <v>199</v>
      </c>
      <c r="AH36" s="10">
        <v>2</v>
      </c>
      <c r="AI36" s="10">
        <v>1</v>
      </c>
      <c r="AJ36" s="32">
        <f t="shared" si="3"/>
        <v>2</v>
      </c>
      <c r="AK36" s="32" t="str">
        <f t="shared" si="8"/>
        <v>BAJO</v>
      </c>
      <c r="AL36" s="10">
        <v>10</v>
      </c>
      <c r="AM36" s="35">
        <f t="shared" si="4"/>
        <v>20</v>
      </c>
      <c r="AN36" s="32" t="str">
        <f>IF(AND(AM36&gt;=1,AM36&lt;=30),"RIESGO ACEPTABLE",IF(AND(AM36&gt;=40,AM36&lt;=120),"RIESGO MEJORABLE",IF(AND(AM36&gt;=150,AM36&lt;=500),"RIESGO NO ACEPTABLE O ACEPTABLE CON CONTROL ESPECIFICO",IF(AND(AM36&gt;=600,AM36&lt;=4000),"RIESGO NO ACEPTABLE",IF(AND(AM36=0),"-")))))</f>
        <v>RIESGO ACEPTABLE</v>
      </c>
      <c r="AO36" s="35" t="str">
        <f t="shared" si="11"/>
        <v>IV</v>
      </c>
      <c r="AP36" s="10">
        <v>2</v>
      </c>
      <c r="AQ36" s="10" t="s">
        <v>211</v>
      </c>
      <c r="AR36" s="35" t="s">
        <v>202</v>
      </c>
      <c r="AS36" s="32" t="s">
        <v>199</v>
      </c>
      <c r="AT36" s="32" t="s">
        <v>199</v>
      </c>
      <c r="AU36" s="32" t="s">
        <v>199</v>
      </c>
      <c r="AV36" s="42" t="s">
        <v>210</v>
      </c>
      <c r="AW36" s="32" t="s">
        <v>199</v>
      </c>
      <c r="AX36" s="38" t="s">
        <v>212</v>
      </c>
      <c r="AY36" s="39"/>
      <c r="AZ36" s="39"/>
      <c r="BA36" s="40"/>
      <c r="BB36" s="40" t="s">
        <v>163</v>
      </c>
      <c r="BO36" s="70" t="s">
        <v>110</v>
      </c>
    </row>
    <row r="37" spans="1:67" ht="45.75" customHeight="1">
      <c r="A37" s="9"/>
      <c r="B37" s="207"/>
      <c r="C37" s="130"/>
      <c r="D37" s="136"/>
      <c r="E37" s="136"/>
      <c r="F37" s="10" t="s">
        <v>227</v>
      </c>
      <c r="G37" s="72" t="s">
        <v>299</v>
      </c>
      <c r="H37" s="10"/>
      <c r="I37" s="10">
        <v>2</v>
      </c>
      <c r="J37" s="10"/>
      <c r="K37" s="10">
        <v>2</v>
      </c>
      <c r="L37" s="41" t="s">
        <v>73</v>
      </c>
      <c r="M37" s="10" t="s">
        <v>92</v>
      </c>
      <c r="N37" s="34" t="s">
        <v>92</v>
      </c>
      <c r="O37" s="41" t="s">
        <v>73</v>
      </c>
      <c r="P37" s="34" t="s">
        <v>254</v>
      </c>
      <c r="Q37" s="32" t="s">
        <v>255</v>
      </c>
      <c r="R37" s="32" t="s">
        <v>256</v>
      </c>
      <c r="S37" s="32" t="s">
        <v>257</v>
      </c>
      <c r="T37" s="10">
        <v>2</v>
      </c>
      <c r="U37" s="10">
        <v>1</v>
      </c>
      <c r="V37" s="35">
        <f>+T37*U37</f>
        <v>2</v>
      </c>
      <c r="W37" s="32" t="str">
        <f t="shared" si="9"/>
        <v>BAJO</v>
      </c>
      <c r="X37" s="10">
        <v>10</v>
      </c>
      <c r="Y37" s="32">
        <f t="shared" si="1"/>
        <v>20</v>
      </c>
      <c r="Z37" s="55" t="str">
        <f t="shared" si="12"/>
        <v>RIESGO ACEPTABLE</v>
      </c>
      <c r="AA37" s="32" t="str">
        <f t="shared" si="2"/>
        <v>IV</v>
      </c>
      <c r="AB37" s="10">
        <v>2</v>
      </c>
      <c r="AC37" s="32" t="s">
        <v>199</v>
      </c>
      <c r="AD37" s="32" t="s">
        <v>199</v>
      </c>
      <c r="AE37" s="32" t="s">
        <v>258</v>
      </c>
      <c r="AF37" s="32" t="s">
        <v>259</v>
      </c>
      <c r="AG37" s="32" t="s">
        <v>199</v>
      </c>
      <c r="AH37" s="10">
        <v>2</v>
      </c>
      <c r="AI37" s="10">
        <v>1</v>
      </c>
      <c r="AJ37" s="32">
        <f t="shared" si="3"/>
        <v>2</v>
      </c>
      <c r="AK37" s="32" t="str">
        <f t="shared" si="8"/>
        <v>BAJO</v>
      </c>
      <c r="AL37" s="10">
        <v>10</v>
      </c>
      <c r="AM37" s="35">
        <f t="shared" si="4"/>
        <v>20</v>
      </c>
      <c r="AN37" s="32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ACEPTABLE</v>
      </c>
      <c r="AO37" s="35" t="str">
        <f t="shared" si="11"/>
        <v>IV</v>
      </c>
      <c r="AP37" s="10">
        <v>2</v>
      </c>
      <c r="AQ37" s="35" t="s">
        <v>260</v>
      </c>
      <c r="AR37" s="35" t="s">
        <v>202</v>
      </c>
      <c r="AS37" s="40" t="s">
        <v>199</v>
      </c>
      <c r="AT37" s="40" t="s">
        <v>199</v>
      </c>
      <c r="AU37" s="32" t="s">
        <v>258</v>
      </c>
      <c r="AV37" s="42" t="s">
        <v>259</v>
      </c>
      <c r="AW37" s="32" t="s">
        <v>199</v>
      </c>
      <c r="AX37" s="40" t="s">
        <v>226</v>
      </c>
      <c r="AY37" s="39"/>
      <c r="AZ37" s="39"/>
      <c r="BA37" s="40"/>
      <c r="BB37" s="40" t="s">
        <v>163</v>
      </c>
      <c r="BO37" s="70" t="s">
        <v>48</v>
      </c>
    </row>
    <row r="38" spans="1:67" ht="45.75" customHeight="1">
      <c r="A38" s="9"/>
      <c r="B38" s="207"/>
      <c r="C38" s="130"/>
      <c r="D38" s="136"/>
      <c r="E38" s="136"/>
      <c r="F38" s="10" t="s">
        <v>227</v>
      </c>
      <c r="G38" s="73" t="s">
        <v>299</v>
      </c>
      <c r="H38" s="10"/>
      <c r="I38" s="10">
        <v>2</v>
      </c>
      <c r="J38" s="10"/>
      <c r="K38" s="10">
        <v>2</v>
      </c>
      <c r="L38" s="41" t="s">
        <v>68</v>
      </c>
      <c r="M38" s="10" t="s">
        <v>88</v>
      </c>
      <c r="N38" s="11" t="s">
        <v>300</v>
      </c>
      <c r="O38" s="41" t="s">
        <v>68</v>
      </c>
      <c r="P38" s="74" t="s">
        <v>301</v>
      </c>
      <c r="Q38" s="50" t="s">
        <v>199</v>
      </c>
      <c r="R38" s="50" t="s">
        <v>199</v>
      </c>
      <c r="S38" s="32" t="s">
        <v>272</v>
      </c>
      <c r="T38" s="40">
        <v>2</v>
      </c>
      <c r="U38" s="40">
        <v>4</v>
      </c>
      <c r="V38" s="35">
        <f>+T38*U38</f>
        <v>8</v>
      </c>
      <c r="W38" s="32" t="str">
        <f t="shared" si="9"/>
        <v>MEDIO</v>
      </c>
      <c r="X38" s="40">
        <v>60</v>
      </c>
      <c r="Y38" s="35">
        <f t="shared" si="1"/>
        <v>480</v>
      </c>
      <c r="Z38" s="32" t="str">
        <f t="shared" si="12"/>
        <v>RIESGO NO ACEPTABLE O ACEPTABLE CON CONTROL ESPECIFICO</v>
      </c>
      <c r="AA38" s="32" t="str">
        <f t="shared" si="2"/>
        <v>II</v>
      </c>
      <c r="AB38" s="10">
        <v>2</v>
      </c>
      <c r="AC38" s="32" t="s">
        <v>199</v>
      </c>
      <c r="AD38" s="32" t="s">
        <v>199</v>
      </c>
      <c r="AE38" s="32" t="s">
        <v>302</v>
      </c>
      <c r="AF38" s="32" t="s">
        <v>274</v>
      </c>
      <c r="AG38" s="32" t="s">
        <v>199</v>
      </c>
      <c r="AH38" s="40">
        <v>2</v>
      </c>
      <c r="AI38" s="40">
        <v>3</v>
      </c>
      <c r="AJ38" s="35">
        <f t="shared" si="3"/>
        <v>6</v>
      </c>
      <c r="AK38" s="32" t="str">
        <f t="shared" si="8"/>
        <v>MEDIO</v>
      </c>
      <c r="AL38" s="40">
        <v>10</v>
      </c>
      <c r="AM38" s="35">
        <f t="shared" si="4"/>
        <v>60</v>
      </c>
      <c r="AN38" s="32" t="str">
        <f t="shared" si="10"/>
        <v>RIESGO MEJORABLE</v>
      </c>
      <c r="AO38" s="35" t="str">
        <f t="shared" si="11"/>
        <v>III</v>
      </c>
      <c r="AP38" s="10">
        <v>2</v>
      </c>
      <c r="AQ38" s="35" t="s">
        <v>260</v>
      </c>
      <c r="AR38" s="35" t="s">
        <v>202</v>
      </c>
      <c r="AS38" s="40" t="s">
        <v>199</v>
      </c>
      <c r="AT38" s="40" t="s">
        <v>199</v>
      </c>
      <c r="AU38" s="32" t="s">
        <v>302</v>
      </c>
      <c r="AV38" s="32" t="s">
        <v>274</v>
      </c>
      <c r="AW38" s="32" t="s">
        <v>199</v>
      </c>
      <c r="AX38" s="40" t="s">
        <v>226</v>
      </c>
      <c r="AY38" s="40"/>
      <c r="AZ38" s="40"/>
      <c r="BA38" s="40"/>
      <c r="BB38" s="40" t="s">
        <v>163</v>
      </c>
      <c r="BO38" s="70" t="s">
        <v>113</v>
      </c>
    </row>
    <row r="39" spans="1:67" ht="45.75" customHeight="1">
      <c r="A39" s="9"/>
      <c r="B39" s="207"/>
      <c r="C39" s="129" t="s">
        <v>497</v>
      </c>
      <c r="D39" s="135" t="s">
        <v>303</v>
      </c>
      <c r="E39" s="135" t="s">
        <v>498</v>
      </c>
      <c r="F39" s="10" t="s">
        <v>227</v>
      </c>
      <c r="G39" s="10" t="s">
        <v>499</v>
      </c>
      <c r="H39" s="10"/>
      <c r="I39" s="10">
        <v>1</v>
      </c>
      <c r="J39" s="10"/>
      <c r="K39" s="10">
        <v>1</v>
      </c>
      <c r="L39" s="41" t="s">
        <v>41</v>
      </c>
      <c r="M39" s="10" t="s">
        <v>131</v>
      </c>
      <c r="N39" s="11" t="s">
        <v>304</v>
      </c>
      <c r="O39" s="41" t="s">
        <v>41</v>
      </c>
      <c r="P39" s="34" t="s">
        <v>249</v>
      </c>
      <c r="Q39" s="32" t="s">
        <v>199</v>
      </c>
      <c r="R39" s="32" t="s">
        <v>199</v>
      </c>
      <c r="S39" s="32" t="s">
        <v>250</v>
      </c>
      <c r="T39" s="10">
        <v>2</v>
      </c>
      <c r="U39" s="10">
        <v>3</v>
      </c>
      <c r="V39" s="35">
        <f>+T39*U39</f>
        <v>6</v>
      </c>
      <c r="W39" s="32" t="str">
        <f t="shared" si="9"/>
        <v>MEDIO</v>
      </c>
      <c r="X39" s="10">
        <v>10</v>
      </c>
      <c r="Y39" s="32">
        <f t="shared" si="1"/>
        <v>60</v>
      </c>
      <c r="Z39" s="36" t="str">
        <f aca="true" t="shared" si="13" ref="Z39:Z44">IF(AND(Y39&gt;=1,Y39&lt;=30),"RIESGO ACEPTABLE",IF(AND(Y39&gt;=40,Y39&lt;=120),"RIESGO MEJORABLE",IF(AND(Y39&gt;=150,Y39&lt;=500),"RIESGO NO ACEPTABLE O ACEPTABLE CON CONTROL ESPECIFICO",IF(AND(Y39&gt;=600,Y39&lt;=4000),"RIESGO NO ACEPTABLE",IF(AND(Y39=0),"-")))))</f>
        <v>RIESGO MEJORABLE</v>
      </c>
      <c r="AA39" s="32" t="str">
        <f aca="true" t="shared" si="14" ref="AA39:AA47">+IF(AND(Y39&gt;=0.1,Y39&lt;=31),"IV",IF(AND(Y39&gt;=40,Y39&lt;=120),"III",IF(AND(Y39&gt;=150,Y39&lt;=500),"II",IF(AND(Y39&gt;=600,Y39&lt;=4000),"I",IF(AND(Y39=0),"-")))))</f>
        <v>III</v>
      </c>
      <c r="AB39" s="10">
        <v>1</v>
      </c>
      <c r="AC39" s="50" t="s">
        <v>199</v>
      </c>
      <c r="AD39" s="51" t="s">
        <v>199</v>
      </c>
      <c r="AE39" s="51" t="s">
        <v>199</v>
      </c>
      <c r="AF39" s="32" t="s">
        <v>251</v>
      </c>
      <c r="AG39" s="32" t="s">
        <v>252</v>
      </c>
      <c r="AH39" s="10">
        <v>2</v>
      </c>
      <c r="AI39" s="10">
        <v>2</v>
      </c>
      <c r="AJ39" s="32">
        <f t="shared" si="3"/>
        <v>4</v>
      </c>
      <c r="AK39" s="32" t="str">
        <f t="shared" si="8"/>
        <v>BAJO</v>
      </c>
      <c r="AL39" s="10">
        <v>10</v>
      </c>
      <c r="AM39" s="35">
        <f t="shared" si="4"/>
        <v>40</v>
      </c>
      <c r="AN39" s="36" t="str">
        <f aca="true" t="shared" si="15" ref="AN39:AN47">IF(AND(AM39&gt;=1,AM39&lt;=30),"RIESGO ACEPTABLE",IF(AND(AM39&gt;=40,AM39&lt;=120),"RIESGO MEJORABLE",IF(AND(AM39&gt;=150,AM39&lt;=500),"RIESGO NO ACEPTABLE O ACEPTABLE CON CONTROL ESPECIFICO",IF(AND(AM39&gt;=600,AM39&lt;=4000),"RIESGO NO ACEPTABLE",IF(AND(AM39=0),"-")))))</f>
        <v>RIESGO MEJORABLE</v>
      </c>
      <c r="AO39" s="35" t="str">
        <f aca="true" t="shared" si="16" ref="AO39:AO47">+IF(AND(AM39&gt;=0.1,AM39&lt;=31),"IV",IF(AND(AM39&gt;=40,AM39&lt;=120),"III",IF(AND(AM39&gt;=150,AM39&lt;=500),"II",IF(AND(AM39&gt;=600,AM39&lt;=4000),"I",IF(AND(AM39=0),"-")))))</f>
        <v>III</v>
      </c>
      <c r="AP39" s="10">
        <v>1</v>
      </c>
      <c r="AQ39" s="32" t="s">
        <v>253</v>
      </c>
      <c r="AR39" s="35" t="s">
        <v>202</v>
      </c>
      <c r="AS39" s="40" t="s">
        <v>199</v>
      </c>
      <c r="AT39" s="40" t="s">
        <v>199</v>
      </c>
      <c r="AU39" s="40" t="s">
        <v>199</v>
      </c>
      <c r="AV39" s="42" t="s">
        <v>251</v>
      </c>
      <c r="AW39" s="32" t="s">
        <v>252</v>
      </c>
      <c r="AX39" s="38" t="s">
        <v>212</v>
      </c>
      <c r="AY39" s="39"/>
      <c r="AZ39" s="39"/>
      <c r="BA39" s="40"/>
      <c r="BB39" s="40" t="s">
        <v>163</v>
      </c>
      <c r="BO39" s="70" t="s">
        <v>121</v>
      </c>
    </row>
    <row r="40" spans="1:67" ht="45.75" customHeight="1">
      <c r="A40" s="9"/>
      <c r="B40" s="207"/>
      <c r="C40" s="130"/>
      <c r="D40" s="136"/>
      <c r="E40" s="136"/>
      <c r="F40" s="10" t="s">
        <v>227</v>
      </c>
      <c r="G40" s="10" t="s">
        <v>499</v>
      </c>
      <c r="H40" s="10"/>
      <c r="I40" s="10">
        <v>1</v>
      </c>
      <c r="J40" s="10"/>
      <c r="K40" s="10">
        <v>1</v>
      </c>
      <c r="L40" s="33" t="s">
        <v>148</v>
      </c>
      <c r="M40" s="10" t="s">
        <v>55</v>
      </c>
      <c r="N40" s="34" t="s">
        <v>228</v>
      </c>
      <c r="O40" s="41" t="s">
        <v>148</v>
      </c>
      <c r="P40" s="34" t="s">
        <v>229</v>
      </c>
      <c r="Q40" s="32" t="s">
        <v>199</v>
      </c>
      <c r="R40" s="32" t="s">
        <v>199</v>
      </c>
      <c r="S40" s="32" t="s">
        <v>500</v>
      </c>
      <c r="T40" s="10">
        <v>2</v>
      </c>
      <c r="U40" s="10">
        <v>4</v>
      </c>
      <c r="V40" s="32">
        <v>8</v>
      </c>
      <c r="W40" s="32" t="str">
        <f t="shared" si="9"/>
        <v>MEDIO</v>
      </c>
      <c r="X40" s="10">
        <v>25</v>
      </c>
      <c r="Y40" s="32">
        <f t="shared" si="1"/>
        <v>200</v>
      </c>
      <c r="Z40" s="32" t="str">
        <f t="shared" si="13"/>
        <v>RIESGO NO ACEPTABLE O ACEPTABLE CON CONTROL ESPECIFICO</v>
      </c>
      <c r="AA40" s="50" t="str">
        <f t="shared" si="14"/>
        <v>II</v>
      </c>
      <c r="AB40" s="10">
        <v>1</v>
      </c>
      <c r="AC40" s="50" t="s">
        <v>199</v>
      </c>
      <c r="AD40" s="51" t="s">
        <v>199</v>
      </c>
      <c r="AE40" s="51" t="s">
        <v>199</v>
      </c>
      <c r="AF40" s="32" t="s">
        <v>286</v>
      </c>
      <c r="AG40" s="32" t="s">
        <v>199</v>
      </c>
      <c r="AH40" s="10">
        <v>2</v>
      </c>
      <c r="AI40" s="10">
        <v>3</v>
      </c>
      <c r="AJ40" s="50">
        <f t="shared" si="3"/>
        <v>6</v>
      </c>
      <c r="AK40" s="32" t="str">
        <f t="shared" si="8"/>
        <v>MEDIO</v>
      </c>
      <c r="AL40" s="10">
        <v>10</v>
      </c>
      <c r="AM40" s="52">
        <f t="shared" si="4"/>
        <v>60</v>
      </c>
      <c r="AN40" s="36" t="str">
        <f t="shared" si="15"/>
        <v>RIESGO MEJORABLE</v>
      </c>
      <c r="AO40" s="52" t="str">
        <f t="shared" si="16"/>
        <v>III</v>
      </c>
      <c r="AP40" s="10">
        <v>1</v>
      </c>
      <c r="AQ40" s="35" t="s">
        <v>234</v>
      </c>
      <c r="AR40" s="35" t="s">
        <v>202</v>
      </c>
      <c r="AS40" s="40" t="s">
        <v>199</v>
      </c>
      <c r="AT40" s="40" t="s">
        <v>199</v>
      </c>
      <c r="AU40" s="40" t="s">
        <v>199</v>
      </c>
      <c r="AV40" s="53" t="s">
        <v>288</v>
      </c>
      <c r="AW40" s="32" t="s">
        <v>199</v>
      </c>
      <c r="AX40" s="38" t="s">
        <v>212</v>
      </c>
      <c r="AY40" s="39"/>
      <c r="AZ40" s="39"/>
      <c r="BA40" s="40"/>
      <c r="BB40" s="40" t="s">
        <v>163</v>
      </c>
      <c r="BO40" s="70" t="s">
        <v>140</v>
      </c>
    </row>
    <row r="41" spans="1:67" ht="45.75" customHeight="1">
      <c r="A41" s="9"/>
      <c r="B41" s="207"/>
      <c r="C41" s="130"/>
      <c r="D41" s="136"/>
      <c r="E41" s="136"/>
      <c r="F41" s="10" t="s">
        <v>227</v>
      </c>
      <c r="G41" s="10" t="s">
        <v>499</v>
      </c>
      <c r="H41" s="10"/>
      <c r="I41" s="10">
        <v>1</v>
      </c>
      <c r="J41" s="10"/>
      <c r="K41" s="10">
        <v>1</v>
      </c>
      <c r="L41" s="41" t="s">
        <v>30</v>
      </c>
      <c r="M41" s="10" t="s">
        <v>32</v>
      </c>
      <c r="N41" s="34" t="s">
        <v>501</v>
      </c>
      <c r="O41" s="41" t="s">
        <v>30</v>
      </c>
      <c r="P41" s="34" t="s">
        <v>502</v>
      </c>
      <c r="Q41" s="32" t="s">
        <v>199</v>
      </c>
      <c r="R41" s="32" t="s">
        <v>199</v>
      </c>
      <c r="S41" s="32" t="s">
        <v>500</v>
      </c>
      <c r="T41" s="10">
        <v>2</v>
      </c>
      <c r="U41" s="10">
        <v>4</v>
      </c>
      <c r="V41" s="32">
        <v>8</v>
      </c>
      <c r="W41" s="32" t="str">
        <f>IF(AND(V41&gt;=0,V41&lt;=4),"BAJO",IF(AND(V41&gt;=6,V41&lt;=8),"MEDIO",IF(AND(V41&gt;=10,V41&lt;=20),"ALTO",IF(AND(V41&gt;=24,V41&lt;=40),"MUY ALTO"))))</f>
        <v>MEDIO</v>
      </c>
      <c r="X41" s="10">
        <v>25</v>
      </c>
      <c r="Y41" s="32">
        <f>+V41*X41</f>
        <v>200</v>
      </c>
      <c r="Z41" s="32" t="str">
        <f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NO ACEPTABLE O ACEPTABLE CON CONTROL ESPECIFICO</v>
      </c>
      <c r="AA41" s="50" t="str">
        <f>+IF(AND(Y41&gt;=0.1,Y41&lt;=31),"IV",IF(AND(Y41&gt;=40,Y41&lt;=120),"III",IF(AND(Y41&gt;=150,Y41&lt;=500),"II",IF(AND(Y41&gt;=600,Y41&lt;=4000),"I",IF(AND(Y41=0),"-")))))</f>
        <v>II</v>
      </c>
      <c r="AB41" s="10">
        <v>1</v>
      </c>
      <c r="AC41" s="50" t="s">
        <v>199</v>
      </c>
      <c r="AD41" s="51" t="s">
        <v>199</v>
      </c>
      <c r="AE41" s="51" t="s">
        <v>199</v>
      </c>
      <c r="AF41" s="32" t="s">
        <v>503</v>
      </c>
      <c r="AG41" s="32" t="s">
        <v>504</v>
      </c>
      <c r="AH41" s="10">
        <v>2</v>
      </c>
      <c r="AI41" s="10">
        <v>3</v>
      </c>
      <c r="AJ41" s="50">
        <f>+AH41*AI41</f>
        <v>6</v>
      </c>
      <c r="AK41" s="32" t="str">
        <f>IF(AND(AJ41&gt;=0,AJ41&lt;=4),"BAJO",IF(AND(AJ41&gt;=6,AJ41&lt;=8),"MEDIO",IF(AND(AJ41&gt;=10,AJ41&lt;=20),"ALTO",IF(AND(AJ41&gt;=24,AJ41&lt;=40),"MUY ALTO"))))</f>
        <v>MEDIO</v>
      </c>
      <c r="AL41" s="10">
        <v>10</v>
      </c>
      <c r="AM41" s="52">
        <f>+AJ41*AL41</f>
        <v>60</v>
      </c>
      <c r="AN41" s="36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52" t="str">
        <f>+IF(AND(AM41&gt;=0.1,AM41&lt;=31),"IV",IF(AND(AM41&gt;=40,AM41&lt;=120),"III",IF(AND(AM41&gt;=150,AM41&lt;=500),"II",IF(AND(AM41&gt;=600,AM41&lt;=4000),"I",IF(AND(AM41=0),"-")))))</f>
        <v>III</v>
      </c>
      <c r="AP41" s="10">
        <v>1</v>
      </c>
      <c r="AQ41" s="35" t="s">
        <v>234</v>
      </c>
      <c r="AR41" s="35" t="s">
        <v>202</v>
      </c>
      <c r="AS41" s="40" t="s">
        <v>199</v>
      </c>
      <c r="AT41" s="40" t="s">
        <v>199</v>
      </c>
      <c r="AU41" s="40" t="s">
        <v>199</v>
      </c>
      <c r="AV41" s="37" t="s">
        <v>505</v>
      </c>
      <c r="AW41" s="53" t="s">
        <v>308</v>
      </c>
      <c r="AX41" s="38" t="s">
        <v>212</v>
      </c>
      <c r="AY41" s="39"/>
      <c r="AZ41" s="39"/>
      <c r="BA41" s="40"/>
      <c r="BB41" s="40" t="s">
        <v>163</v>
      </c>
      <c r="BO41" s="24" t="s">
        <v>149</v>
      </c>
    </row>
    <row r="42" spans="1:67" ht="45.75" customHeight="1">
      <c r="A42" s="9"/>
      <c r="B42" s="207"/>
      <c r="C42" s="130"/>
      <c r="D42" s="136"/>
      <c r="E42" s="136"/>
      <c r="F42" s="10" t="s">
        <v>227</v>
      </c>
      <c r="G42" s="10" t="s">
        <v>499</v>
      </c>
      <c r="H42" s="10"/>
      <c r="I42" s="10">
        <v>1</v>
      </c>
      <c r="J42" s="10"/>
      <c r="K42" s="10">
        <v>1</v>
      </c>
      <c r="L42" s="41" t="s">
        <v>30</v>
      </c>
      <c r="M42" s="10" t="s">
        <v>34</v>
      </c>
      <c r="N42" s="11" t="s">
        <v>305</v>
      </c>
      <c r="O42" s="41" t="s">
        <v>30</v>
      </c>
      <c r="P42" s="10" t="s">
        <v>306</v>
      </c>
      <c r="Q42" s="50" t="s">
        <v>199</v>
      </c>
      <c r="R42" s="50" t="s">
        <v>199</v>
      </c>
      <c r="S42" s="32" t="s">
        <v>307</v>
      </c>
      <c r="T42" s="40">
        <v>2</v>
      </c>
      <c r="U42" s="40">
        <v>3</v>
      </c>
      <c r="V42" s="35">
        <f aca="true" t="shared" si="17" ref="V42:V47">+T42*U42</f>
        <v>6</v>
      </c>
      <c r="W42" s="32" t="str">
        <f t="shared" si="9"/>
        <v>MEDIO</v>
      </c>
      <c r="X42" s="40">
        <v>25</v>
      </c>
      <c r="Y42" s="35">
        <f t="shared" si="1"/>
        <v>150</v>
      </c>
      <c r="Z42" s="32" t="str">
        <f t="shared" si="13"/>
        <v>RIESGO NO ACEPTABLE O ACEPTABLE CON CONTROL ESPECIFICO</v>
      </c>
      <c r="AA42" s="32" t="str">
        <f t="shared" si="14"/>
        <v>II</v>
      </c>
      <c r="AB42" s="10">
        <v>1</v>
      </c>
      <c r="AC42" s="50" t="s">
        <v>199</v>
      </c>
      <c r="AD42" s="50" t="s">
        <v>199</v>
      </c>
      <c r="AE42" s="50" t="s">
        <v>199</v>
      </c>
      <c r="AF42" s="32" t="s">
        <v>274</v>
      </c>
      <c r="AG42" s="32" t="s">
        <v>308</v>
      </c>
      <c r="AH42" s="40">
        <v>2</v>
      </c>
      <c r="AI42" s="40">
        <v>2</v>
      </c>
      <c r="AJ42" s="35">
        <f t="shared" si="3"/>
        <v>4</v>
      </c>
      <c r="AK42" s="32" t="str">
        <f t="shared" si="8"/>
        <v>BAJO</v>
      </c>
      <c r="AL42" s="40">
        <v>10</v>
      </c>
      <c r="AM42" s="35">
        <f t="shared" si="4"/>
        <v>40</v>
      </c>
      <c r="AN42" s="36" t="str">
        <f t="shared" si="15"/>
        <v>RIESGO MEJORABLE</v>
      </c>
      <c r="AO42" s="35" t="str">
        <f t="shared" si="16"/>
        <v>III</v>
      </c>
      <c r="AP42" s="10">
        <v>1</v>
      </c>
      <c r="AQ42" s="32" t="s">
        <v>309</v>
      </c>
      <c r="AR42" s="35" t="s">
        <v>202</v>
      </c>
      <c r="AS42" s="50" t="s">
        <v>199</v>
      </c>
      <c r="AT42" s="50" t="s">
        <v>199</v>
      </c>
      <c r="AU42" s="50" t="s">
        <v>199</v>
      </c>
      <c r="AV42" s="32" t="s">
        <v>274</v>
      </c>
      <c r="AW42" s="32" t="s">
        <v>308</v>
      </c>
      <c r="AX42" s="38" t="s">
        <v>212</v>
      </c>
      <c r="AY42" s="40"/>
      <c r="AZ42" s="40"/>
      <c r="BA42" s="40"/>
      <c r="BB42" s="40" t="s">
        <v>163</v>
      </c>
      <c r="BO42" s="24" t="s">
        <v>150</v>
      </c>
    </row>
    <row r="43" spans="1:67" ht="45.75" customHeight="1">
      <c r="A43" s="9"/>
      <c r="B43" s="207"/>
      <c r="C43" s="130"/>
      <c r="D43" s="136"/>
      <c r="E43" s="136"/>
      <c r="F43" s="10" t="s">
        <v>227</v>
      </c>
      <c r="G43" s="10" t="s">
        <v>499</v>
      </c>
      <c r="H43" s="10"/>
      <c r="I43" s="10">
        <v>1</v>
      </c>
      <c r="J43" s="10"/>
      <c r="K43" s="10">
        <v>1</v>
      </c>
      <c r="L43" s="41" t="s">
        <v>35</v>
      </c>
      <c r="M43" s="10" t="s">
        <v>36</v>
      </c>
      <c r="N43" s="11" t="s">
        <v>310</v>
      </c>
      <c r="O43" s="41" t="s">
        <v>35</v>
      </c>
      <c r="P43" s="10" t="s">
        <v>311</v>
      </c>
      <c r="Q43" s="50" t="s">
        <v>199</v>
      </c>
      <c r="R43" s="50" t="s">
        <v>199</v>
      </c>
      <c r="S43" s="32" t="s">
        <v>308</v>
      </c>
      <c r="T43" s="40">
        <v>2</v>
      </c>
      <c r="U43" s="40">
        <v>3</v>
      </c>
      <c r="V43" s="35">
        <f t="shared" si="17"/>
        <v>6</v>
      </c>
      <c r="W43" s="32" t="str">
        <f t="shared" si="9"/>
        <v>MEDIO</v>
      </c>
      <c r="X43" s="40">
        <v>25</v>
      </c>
      <c r="Y43" s="35">
        <f t="shared" si="1"/>
        <v>150</v>
      </c>
      <c r="Z43" s="32" t="str">
        <f t="shared" si="13"/>
        <v>RIESGO NO ACEPTABLE O ACEPTABLE CON CONTROL ESPECIFICO</v>
      </c>
      <c r="AA43" s="32" t="str">
        <f t="shared" si="14"/>
        <v>II</v>
      </c>
      <c r="AB43" s="10">
        <v>1</v>
      </c>
      <c r="AC43" s="50" t="s">
        <v>199</v>
      </c>
      <c r="AD43" s="50" t="s">
        <v>199</v>
      </c>
      <c r="AE43" s="50" t="s">
        <v>199</v>
      </c>
      <c r="AF43" s="32" t="s">
        <v>312</v>
      </c>
      <c r="AG43" s="32" t="s">
        <v>308</v>
      </c>
      <c r="AH43" s="40">
        <v>2</v>
      </c>
      <c r="AI43" s="40">
        <v>2</v>
      </c>
      <c r="AJ43" s="35">
        <f t="shared" si="3"/>
        <v>4</v>
      </c>
      <c r="AK43" s="32" t="str">
        <f t="shared" si="8"/>
        <v>BAJO</v>
      </c>
      <c r="AL43" s="40">
        <v>25</v>
      </c>
      <c r="AM43" s="35">
        <f t="shared" si="4"/>
        <v>100</v>
      </c>
      <c r="AN43" s="36" t="str">
        <f t="shared" si="15"/>
        <v>RIESGO MEJORABLE</v>
      </c>
      <c r="AO43" s="35" t="str">
        <f t="shared" si="16"/>
        <v>III</v>
      </c>
      <c r="AP43" s="10">
        <v>1</v>
      </c>
      <c r="AQ43" s="35" t="s">
        <v>313</v>
      </c>
      <c r="AR43" s="35" t="s">
        <v>202</v>
      </c>
      <c r="AS43" s="50" t="s">
        <v>199</v>
      </c>
      <c r="AT43" s="50" t="s">
        <v>199</v>
      </c>
      <c r="AU43" s="50" t="s">
        <v>199</v>
      </c>
      <c r="AV43" s="32" t="s">
        <v>312</v>
      </c>
      <c r="AW43" s="32" t="s">
        <v>308</v>
      </c>
      <c r="AX43" s="38" t="s">
        <v>212</v>
      </c>
      <c r="AY43" s="40"/>
      <c r="AZ43" s="40"/>
      <c r="BA43" s="40"/>
      <c r="BB43" s="40" t="s">
        <v>163</v>
      </c>
      <c r="BO43" s="24" t="s">
        <v>124</v>
      </c>
    </row>
    <row r="44" spans="1:67" ht="45.75" customHeight="1">
      <c r="A44" s="9"/>
      <c r="B44" s="207"/>
      <c r="C44" s="130"/>
      <c r="D44" s="136"/>
      <c r="E44" s="136"/>
      <c r="F44" s="10" t="s">
        <v>227</v>
      </c>
      <c r="G44" s="10" t="s">
        <v>499</v>
      </c>
      <c r="H44" s="10"/>
      <c r="I44" s="10">
        <v>1</v>
      </c>
      <c r="J44" s="10"/>
      <c r="K44" s="10">
        <v>1</v>
      </c>
      <c r="L44" s="33" t="s">
        <v>75</v>
      </c>
      <c r="M44" s="10" t="s">
        <v>76</v>
      </c>
      <c r="N44" s="11" t="s">
        <v>194</v>
      </c>
      <c r="O44" s="41" t="s">
        <v>75</v>
      </c>
      <c r="P44" s="34" t="s">
        <v>195</v>
      </c>
      <c r="Q44" s="32" t="s">
        <v>199</v>
      </c>
      <c r="R44" s="32" t="s">
        <v>284</v>
      </c>
      <c r="S44" s="32" t="s">
        <v>198</v>
      </c>
      <c r="T44" s="10">
        <v>2</v>
      </c>
      <c r="U44" s="10">
        <v>4</v>
      </c>
      <c r="V44" s="35">
        <f t="shared" si="17"/>
        <v>8</v>
      </c>
      <c r="W44" s="32" t="str">
        <f t="shared" si="9"/>
        <v>MEDIO</v>
      </c>
      <c r="X44" s="10">
        <v>25</v>
      </c>
      <c r="Y44" s="32">
        <f t="shared" si="1"/>
        <v>200</v>
      </c>
      <c r="Z44" s="32" t="str">
        <f t="shared" si="13"/>
        <v>RIESGO NO ACEPTABLE O ACEPTABLE CON CONTROL ESPECIFICO</v>
      </c>
      <c r="AA44" s="32" t="str">
        <f t="shared" si="14"/>
        <v>II</v>
      </c>
      <c r="AB44" s="10">
        <v>1</v>
      </c>
      <c r="AC44" s="32" t="s">
        <v>199</v>
      </c>
      <c r="AD44" s="32" t="s">
        <v>199</v>
      </c>
      <c r="AE44" s="32" t="s">
        <v>199</v>
      </c>
      <c r="AF44" s="32" t="s">
        <v>274</v>
      </c>
      <c r="AG44" s="32" t="s">
        <v>199</v>
      </c>
      <c r="AH44" s="10">
        <v>2</v>
      </c>
      <c r="AI44" s="10">
        <v>2</v>
      </c>
      <c r="AJ44" s="32">
        <f t="shared" si="3"/>
        <v>4</v>
      </c>
      <c r="AK44" s="32" t="str">
        <f t="shared" si="8"/>
        <v>BAJO</v>
      </c>
      <c r="AL44" s="10">
        <v>10</v>
      </c>
      <c r="AM44" s="35">
        <f t="shared" si="4"/>
        <v>40</v>
      </c>
      <c r="AN44" s="36" t="str">
        <f t="shared" si="15"/>
        <v>RIESGO MEJORABLE</v>
      </c>
      <c r="AO44" s="35" t="str">
        <f t="shared" si="16"/>
        <v>III</v>
      </c>
      <c r="AP44" s="10">
        <v>1</v>
      </c>
      <c r="AQ44" s="32" t="s">
        <v>201</v>
      </c>
      <c r="AR44" s="35" t="s">
        <v>202</v>
      </c>
      <c r="AS44" s="32" t="s">
        <v>199</v>
      </c>
      <c r="AT44" s="32" t="s">
        <v>199</v>
      </c>
      <c r="AU44" s="32" t="s">
        <v>199</v>
      </c>
      <c r="AV44" s="37" t="s">
        <v>203</v>
      </c>
      <c r="AW44" s="32" t="s">
        <v>199</v>
      </c>
      <c r="AX44" s="38" t="s">
        <v>212</v>
      </c>
      <c r="AY44" s="39"/>
      <c r="AZ44" s="39"/>
      <c r="BA44" s="40"/>
      <c r="BB44" s="40" t="s">
        <v>163</v>
      </c>
      <c r="BO44" s="24" t="s">
        <v>125</v>
      </c>
    </row>
    <row r="45" spans="1:67" ht="45.75" customHeight="1">
      <c r="A45" s="9"/>
      <c r="B45" s="207"/>
      <c r="C45" s="130"/>
      <c r="D45" s="136"/>
      <c r="E45" s="136"/>
      <c r="F45" s="10" t="s">
        <v>227</v>
      </c>
      <c r="G45" s="10" t="s">
        <v>499</v>
      </c>
      <c r="H45" s="10"/>
      <c r="I45" s="10">
        <v>1</v>
      </c>
      <c r="J45" s="10"/>
      <c r="K45" s="10">
        <v>1</v>
      </c>
      <c r="L45" s="33" t="s">
        <v>46</v>
      </c>
      <c r="M45" s="60" t="s">
        <v>47</v>
      </c>
      <c r="N45" s="11" t="s">
        <v>506</v>
      </c>
      <c r="O45" s="41" t="s">
        <v>46</v>
      </c>
      <c r="P45" s="61" t="s">
        <v>507</v>
      </c>
      <c r="Q45" s="51" t="s">
        <v>199</v>
      </c>
      <c r="R45" s="32" t="s">
        <v>508</v>
      </c>
      <c r="S45" s="32" t="s">
        <v>509</v>
      </c>
      <c r="T45" s="10">
        <v>2</v>
      </c>
      <c r="U45" s="10">
        <v>1</v>
      </c>
      <c r="V45" s="35">
        <f>+T45*U45</f>
        <v>2</v>
      </c>
      <c r="W45" s="32" t="str">
        <f>IF(AND(V45&gt;=0,V45&lt;=4),"BAJO",IF(AND(V45&gt;=6,V45&lt;=8),"MEDIO",IF(AND(V45&gt;=10,V45&lt;=20),"ALTO",IF(AND(V45&gt;=24,V45&lt;=40),"MUY ALTO"))))</f>
        <v>BAJO</v>
      </c>
      <c r="X45" s="10">
        <v>10</v>
      </c>
      <c r="Y45" s="32">
        <f>+V45*X45</f>
        <v>20</v>
      </c>
      <c r="Z45" s="55" t="str">
        <f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RIESGO ACEPTABLE</v>
      </c>
      <c r="AA45" s="32" t="str">
        <f>+IF(AND(Y45&gt;=0.1,Y45&lt;=31),"IV",IF(AND(Y45&gt;=40,Y45&lt;=120),"III",IF(AND(Y45&gt;=150,Y45&lt;=500),"II",IF(AND(Y45&gt;=600,Y45&lt;=4000),"I",IF(AND(Y45=0),"-")))))</f>
        <v>IV</v>
      </c>
      <c r="AB45" s="10">
        <v>1</v>
      </c>
      <c r="AC45" s="32" t="s">
        <v>199</v>
      </c>
      <c r="AD45" s="32" t="s">
        <v>199</v>
      </c>
      <c r="AE45" s="32" t="s">
        <v>199</v>
      </c>
      <c r="AF45" s="32" t="s">
        <v>510</v>
      </c>
      <c r="AG45" s="51" t="s">
        <v>504</v>
      </c>
      <c r="AH45" s="10">
        <v>2</v>
      </c>
      <c r="AI45" s="10">
        <v>1</v>
      </c>
      <c r="AJ45" s="32">
        <f>+AH45*AI45</f>
        <v>2</v>
      </c>
      <c r="AK45" s="32" t="str">
        <f>IF(AND(AJ45&gt;=0,AJ45&lt;=4),"BAJO",IF(AND(AJ45&gt;=6,AJ45&lt;=8),"MEDIO",IF(AND(AJ45&gt;=10,AJ45&lt;=20),"ALTO",IF(AND(AJ45&gt;=24,AJ45&lt;=40),"MUY ALTO"))))</f>
        <v>BAJO</v>
      </c>
      <c r="AL45" s="10">
        <v>10</v>
      </c>
      <c r="AM45" s="35">
        <f>+AJ45*AL45</f>
        <v>20</v>
      </c>
      <c r="AN45" s="32" t="str">
        <f>IF(AND(AM45&gt;=1,AM45&lt;=30),"RIESGO ACEPTABLE",IF(AND(AM45&gt;=40,AM45&lt;=120),"RIESGO MEJORABLE",IF(AND(AM45&gt;=150,AM45&lt;=500),"RIESGO NO ACEPTABLE O ACEPTABLE CON CONTROL ESPECIFICO",IF(AND(AM45&gt;=600,AM45&lt;=4000),"RIESGO NO ACEPTABLE",IF(AND(AM45=0),"-")))))</f>
        <v>RIESGO ACEPTABLE</v>
      </c>
      <c r="AO45" s="35" t="str">
        <f t="shared" si="16"/>
        <v>IV</v>
      </c>
      <c r="AP45" s="10">
        <v>1</v>
      </c>
      <c r="AQ45" s="32" t="s">
        <v>511</v>
      </c>
      <c r="AR45" s="35" t="s">
        <v>202</v>
      </c>
      <c r="AS45" s="32" t="s">
        <v>199</v>
      </c>
      <c r="AT45" s="32" t="s">
        <v>199</v>
      </c>
      <c r="AU45" s="32" t="s">
        <v>199</v>
      </c>
      <c r="AV45" s="37" t="s">
        <v>505</v>
      </c>
      <c r="AW45" s="32" t="s">
        <v>308</v>
      </c>
      <c r="AX45" s="38" t="s">
        <v>212</v>
      </c>
      <c r="AY45" s="39"/>
      <c r="AZ45" s="39"/>
      <c r="BA45" s="40"/>
      <c r="BB45" s="40" t="s">
        <v>163</v>
      </c>
      <c r="BO45" s="24" t="s">
        <v>50</v>
      </c>
    </row>
    <row r="46" spans="1:67" ht="45.75" customHeight="1">
      <c r="A46" s="9"/>
      <c r="B46" s="207"/>
      <c r="C46" s="130"/>
      <c r="D46" s="136"/>
      <c r="E46" s="136"/>
      <c r="F46" s="10" t="s">
        <v>227</v>
      </c>
      <c r="G46" s="10" t="s">
        <v>499</v>
      </c>
      <c r="H46" s="10"/>
      <c r="I46" s="10">
        <v>1</v>
      </c>
      <c r="J46" s="10"/>
      <c r="K46" s="10">
        <v>1</v>
      </c>
      <c r="L46" s="41" t="s">
        <v>49</v>
      </c>
      <c r="M46" s="60" t="s">
        <v>124</v>
      </c>
      <c r="N46" s="13" t="s">
        <v>213</v>
      </c>
      <c r="O46" s="33" t="s">
        <v>49</v>
      </c>
      <c r="P46" s="61" t="s">
        <v>214</v>
      </c>
      <c r="Q46" s="60" t="s">
        <v>215</v>
      </c>
      <c r="R46" s="10" t="s">
        <v>216</v>
      </c>
      <c r="S46" s="13" t="s">
        <v>217</v>
      </c>
      <c r="T46" s="62">
        <v>2</v>
      </c>
      <c r="U46" s="62">
        <v>4</v>
      </c>
      <c r="V46" s="63">
        <f t="shared" si="17"/>
        <v>8</v>
      </c>
      <c r="W46" s="32" t="str">
        <f t="shared" si="9"/>
        <v>MEDIO</v>
      </c>
      <c r="X46" s="62">
        <v>25</v>
      </c>
      <c r="Y46" s="64">
        <f t="shared" si="1"/>
        <v>200</v>
      </c>
      <c r="Z46" s="65" t="s">
        <v>219</v>
      </c>
      <c r="AA46" s="50" t="str">
        <f t="shared" si="14"/>
        <v>II</v>
      </c>
      <c r="AB46" s="10">
        <v>1</v>
      </c>
      <c r="AC46" s="50" t="s">
        <v>199</v>
      </c>
      <c r="AD46" s="50" t="s">
        <v>199</v>
      </c>
      <c r="AE46" s="40" t="s">
        <v>220</v>
      </c>
      <c r="AF46" s="66" t="s">
        <v>297</v>
      </c>
      <c r="AG46" s="56" t="s">
        <v>222</v>
      </c>
      <c r="AH46" s="62">
        <v>2</v>
      </c>
      <c r="AI46" s="62">
        <v>3</v>
      </c>
      <c r="AJ46" s="50">
        <f t="shared" si="3"/>
        <v>6</v>
      </c>
      <c r="AK46" s="32" t="str">
        <f t="shared" si="8"/>
        <v>MEDIO</v>
      </c>
      <c r="AL46" s="10">
        <v>10</v>
      </c>
      <c r="AM46" s="35">
        <f t="shared" si="4"/>
        <v>60</v>
      </c>
      <c r="AN46" s="36" t="str">
        <f t="shared" si="15"/>
        <v>RIESGO MEJORABLE</v>
      </c>
      <c r="AO46" s="31" t="str">
        <f t="shared" si="16"/>
        <v>III</v>
      </c>
      <c r="AP46" s="10">
        <v>1</v>
      </c>
      <c r="AQ46" s="67" t="s">
        <v>224</v>
      </c>
      <c r="AR46" s="35" t="s">
        <v>202</v>
      </c>
      <c r="AS46" s="68" t="s">
        <v>199</v>
      </c>
      <c r="AT46" s="68" t="s">
        <v>199</v>
      </c>
      <c r="AU46" s="32" t="s">
        <v>199</v>
      </c>
      <c r="AV46" s="66" t="s">
        <v>297</v>
      </c>
      <c r="AW46" s="13" t="s">
        <v>225</v>
      </c>
      <c r="AX46" s="38" t="s">
        <v>212</v>
      </c>
      <c r="AY46" s="69"/>
      <c r="AZ46" s="69"/>
      <c r="BA46" s="66"/>
      <c r="BB46" s="66" t="s">
        <v>163</v>
      </c>
      <c r="BO46" s="24" t="s">
        <v>51</v>
      </c>
    </row>
    <row r="47" spans="1:67" ht="45.75" customHeight="1">
      <c r="A47" s="9"/>
      <c r="B47" s="207"/>
      <c r="C47" s="130"/>
      <c r="D47" s="136"/>
      <c r="E47" s="136"/>
      <c r="F47" s="60" t="s">
        <v>227</v>
      </c>
      <c r="G47" s="10" t="s">
        <v>499</v>
      </c>
      <c r="H47" s="10"/>
      <c r="I47" s="10">
        <v>1</v>
      </c>
      <c r="J47" s="10"/>
      <c r="K47" s="10">
        <v>1</v>
      </c>
      <c r="L47" s="127" t="s">
        <v>68</v>
      </c>
      <c r="M47" s="60" t="s">
        <v>91</v>
      </c>
      <c r="N47" s="60" t="s">
        <v>91</v>
      </c>
      <c r="O47" s="127" t="s">
        <v>68</v>
      </c>
      <c r="P47" s="60" t="s">
        <v>314</v>
      </c>
      <c r="Q47" s="64" t="s">
        <v>199</v>
      </c>
      <c r="R47" s="51" t="s">
        <v>315</v>
      </c>
      <c r="S47" s="51" t="s">
        <v>316</v>
      </c>
      <c r="T47" s="45">
        <v>4</v>
      </c>
      <c r="U47" s="128">
        <v>4</v>
      </c>
      <c r="V47" s="63">
        <f t="shared" si="17"/>
        <v>16</v>
      </c>
      <c r="W47" s="51" t="str">
        <f t="shared" si="9"/>
        <v>ALTO</v>
      </c>
      <c r="X47" s="128">
        <v>25</v>
      </c>
      <c r="Y47" s="64">
        <f t="shared" si="1"/>
        <v>400</v>
      </c>
      <c r="Z47" s="65" t="s">
        <v>219</v>
      </c>
      <c r="AA47" s="64" t="str">
        <f t="shared" si="14"/>
        <v>II</v>
      </c>
      <c r="AB47" s="10">
        <v>1</v>
      </c>
      <c r="AC47" s="64" t="s">
        <v>199</v>
      </c>
      <c r="AD47" s="64" t="s">
        <v>199</v>
      </c>
      <c r="AE47" s="51" t="s">
        <v>315</v>
      </c>
      <c r="AF47" s="51" t="s">
        <v>316</v>
      </c>
      <c r="AG47" s="51" t="s">
        <v>317</v>
      </c>
      <c r="AH47" s="128">
        <v>1</v>
      </c>
      <c r="AI47" s="128">
        <v>3</v>
      </c>
      <c r="AJ47" s="64">
        <f t="shared" si="3"/>
        <v>3</v>
      </c>
      <c r="AK47" s="51" t="str">
        <f t="shared" si="8"/>
        <v>BAJO</v>
      </c>
      <c r="AL47" s="60">
        <v>25</v>
      </c>
      <c r="AM47" s="31">
        <f t="shared" si="4"/>
        <v>75</v>
      </c>
      <c r="AN47" s="46" t="str">
        <f t="shared" si="15"/>
        <v>RIESGO MEJORABLE</v>
      </c>
      <c r="AO47" s="31" t="str">
        <f t="shared" si="16"/>
        <v>III</v>
      </c>
      <c r="AP47" s="10">
        <v>1</v>
      </c>
      <c r="AQ47" s="31" t="s">
        <v>313</v>
      </c>
      <c r="AR47" s="31" t="s">
        <v>202</v>
      </c>
      <c r="AS47" s="47" t="s">
        <v>199</v>
      </c>
      <c r="AT47" s="47" t="s">
        <v>199</v>
      </c>
      <c r="AU47" s="51" t="s">
        <v>318</v>
      </c>
      <c r="AV47" s="51" t="s">
        <v>319</v>
      </c>
      <c r="AW47" s="51" t="s">
        <v>320</v>
      </c>
      <c r="AX47" s="38" t="s">
        <v>212</v>
      </c>
      <c r="AY47" s="45"/>
      <c r="AZ47" s="45"/>
      <c r="BA47" s="45"/>
      <c r="BB47" s="30" t="s">
        <v>163</v>
      </c>
      <c r="BO47" s="24" t="s">
        <v>52</v>
      </c>
    </row>
    <row r="48" spans="1:67" ht="45.75" customHeight="1">
      <c r="A48" s="9"/>
      <c r="B48" s="205" t="s">
        <v>513</v>
      </c>
      <c r="C48" s="205" t="s">
        <v>514</v>
      </c>
      <c r="D48" s="132" t="s">
        <v>516</v>
      </c>
      <c r="E48" s="132" t="s">
        <v>517</v>
      </c>
      <c r="F48" s="10" t="s">
        <v>193</v>
      </c>
      <c r="G48" s="10" t="s">
        <v>512</v>
      </c>
      <c r="H48" s="10"/>
      <c r="I48" s="10">
        <v>15</v>
      </c>
      <c r="J48" s="10"/>
      <c r="K48" s="10">
        <v>15</v>
      </c>
      <c r="L48" s="33" t="s">
        <v>75</v>
      </c>
      <c r="M48" s="10" t="s">
        <v>76</v>
      </c>
      <c r="N48" s="11" t="s">
        <v>194</v>
      </c>
      <c r="O48" s="33" t="s">
        <v>75</v>
      </c>
      <c r="P48" s="34" t="s">
        <v>195</v>
      </c>
      <c r="Q48" s="32" t="s">
        <v>196</v>
      </c>
      <c r="R48" s="32" t="s">
        <v>197</v>
      </c>
      <c r="S48" s="32" t="s">
        <v>198</v>
      </c>
      <c r="T48" s="10">
        <v>2</v>
      </c>
      <c r="U48" s="10">
        <v>4</v>
      </c>
      <c r="V48" s="35">
        <f>+T48*U48</f>
        <v>8</v>
      </c>
      <c r="W48" s="32" t="str">
        <f>IF(AND(V48&gt;=0,V48&lt;=4),"BAJO",IF(AND(V48&gt;=6,V48&lt;=8),"MEDIO",IF(AND(V48&gt;=10,V48&lt;=20),"ALTO",IF(AND(V48&gt;=24,V48&lt;=40),"MUY ALTO"))))</f>
        <v>MEDIO</v>
      </c>
      <c r="X48" s="10">
        <v>25</v>
      </c>
      <c r="Y48" s="32">
        <f aca="true" t="shared" si="18" ref="Y48:Y55">+V48*X48</f>
        <v>200</v>
      </c>
      <c r="Z48" s="32" t="str">
        <f>IF(AND(Y48&gt;=1,Y48&lt;=30),"RIESGO ACEPTABLE",IF(AND(Y48&gt;=40,Y48&lt;=120),"RIESGO MEJORABLE",IF(AND(Y48&gt;=150,Y48&lt;=500),"RIESGO NO ACEPTABLE O ACEPTABLE CON CONTROL ESPECIFICO",IF(AND(Y48&gt;=600,Y48&lt;=4000),"RIESGO NO ACEPTABLE",IF(AND(Y48=0),"-")))))</f>
        <v>RIESGO NO ACEPTABLE O ACEPTABLE CON CONTROL ESPECIFICO</v>
      </c>
      <c r="AA48" s="32" t="str">
        <f aca="true" t="shared" si="19" ref="AA48:AA55">+IF(AND(Y48&gt;=0.1,Y48&lt;=31),"IV",IF(AND(Y48&gt;=40,Y48&lt;=120),"III",IF(AND(Y48&gt;=150,Y48&lt;=500),"II",IF(AND(Y48&gt;=600,Y48&lt;=4000),"I",IF(AND(Y48=0),"-")))))</f>
        <v>II</v>
      </c>
      <c r="AB48" s="10">
        <v>15</v>
      </c>
      <c r="AC48" s="32" t="s">
        <v>199</v>
      </c>
      <c r="AD48" s="32" t="s">
        <v>199</v>
      </c>
      <c r="AE48" s="32" t="s">
        <v>199</v>
      </c>
      <c r="AF48" s="32" t="s">
        <v>200</v>
      </c>
      <c r="AG48" s="32" t="s">
        <v>199</v>
      </c>
      <c r="AH48" s="10">
        <v>2</v>
      </c>
      <c r="AI48" s="10">
        <v>2</v>
      </c>
      <c r="AJ48" s="32">
        <f aca="true" t="shared" si="20" ref="AJ48:AJ55">+AH48*AI48</f>
        <v>4</v>
      </c>
      <c r="AK48" s="32" t="str">
        <f>IF(AND(AJ48&gt;=0,AJ48&lt;=4),"BAJO",IF(AND(AJ48&gt;=6,AJ48&lt;=8),"MEDIO",IF(AND(AJ48&gt;=10,AJ48&lt;=20),"ALTO",IF(AND(AJ48&gt;=24,AJ48&lt;=40),"MUY ALTO"))))</f>
        <v>BAJO</v>
      </c>
      <c r="AL48" s="10">
        <v>10</v>
      </c>
      <c r="AM48" s="35">
        <f aca="true" t="shared" si="21" ref="AM48:AM55">+AJ48*AL48</f>
        <v>40</v>
      </c>
      <c r="AN48" s="36" t="str">
        <f>IF(AND(AM48&gt;=1,AM48&lt;=30),"RIESGO ACEPTABLE",IF(AND(AM48&gt;=40,AM48&lt;=120),"RIESGO MEJORABLE",IF(AND(AM48&gt;=150,AM48&lt;=500),"RIESGO NO ACEPTABLE O ACEPTABLE CON CONTROL ESPECIFICO",IF(AND(AM48&gt;=600,AM48&lt;=4000),"RIESGO NO ACEPTABLE",IF(AND(AM48=0),"-")))))</f>
        <v>RIESGO MEJORABLE</v>
      </c>
      <c r="AO48" s="35" t="str">
        <f aca="true" t="shared" si="22" ref="AO48:AO55">+IF(AND(AM48&gt;=0.1,AM48&lt;=31),"IV",IF(AND(AM48&gt;=40,AM48&lt;=120),"III",IF(AND(AM48&gt;=150,AM48&lt;=500),"II",IF(AND(AM48&gt;=600,AM48&lt;=4000),"I",IF(AND(AM48=0),"-")))))</f>
        <v>III</v>
      </c>
      <c r="AP48" s="10">
        <v>15</v>
      </c>
      <c r="AQ48" s="32" t="s">
        <v>201</v>
      </c>
      <c r="AR48" s="35" t="s">
        <v>202</v>
      </c>
      <c r="AS48" s="32" t="s">
        <v>199</v>
      </c>
      <c r="AT48" s="32" t="s">
        <v>199</v>
      </c>
      <c r="AU48" s="32" t="s">
        <v>199</v>
      </c>
      <c r="AV48" s="37" t="s">
        <v>203</v>
      </c>
      <c r="AW48" s="32" t="s">
        <v>199</v>
      </c>
      <c r="AX48" s="38" t="s">
        <v>204</v>
      </c>
      <c r="AY48" s="39"/>
      <c r="AZ48" s="39"/>
      <c r="BA48" s="40"/>
      <c r="BB48" s="40" t="s">
        <v>163</v>
      </c>
      <c r="BO48" s="24" t="s">
        <v>53</v>
      </c>
    </row>
    <row r="49" spans="1:67" ht="45.75" customHeight="1">
      <c r="A49" s="9"/>
      <c r="B49" s="205"/>
      <c r="C49" s="205"/>
      <c r="D49" s="133"/>
      <c r="E49" s="133"/>
      <c r="F49" s="10" t="s">
        <v>193</v>
      </c>
      <c r="G49" s="10" t="s">
        <v>512</v>
      </c>
      <c r="H49" s="10"/>
      <c r="I49" s="10">
        <v>15</v>
      </c>
      <c r="J49" s="10"/>
      <c r="K49" s="10">
        <v>15</v>
      </c>
      <c r="L49" s="41" t="s">
        <v>68</v>
      </c>
      <c r="M49" s="10" t="s">
        <v>70</v>
      </c>
      <c r="N49" s="13" t="s">
        <v>205</v>
      </c>
      <c r="O49" s="41" t="s">
        <v>68</v>
      </c>
      <c r="P49" s="34" t="s">
        <v>206</v>
      </c>
      <c r="Q49" s="32" t="s">
        <v>199</v>
      </c>
      <c r="R49" s="10" t="s">
        <v>207</v>
      </c>
      <c r="S49" s="32" t="s">
        <v>208</v>
      </c>
      <c r="T49" s="10">
        <v>2</v>
      </c>
      <c r="U49" s="10">
        <v>2</v>
      </c>
      <c r="V49" s="35">
        <f>+T49*U49</f>
        <v>4</v>
      </c>
      <c r="W49" s="32" t="str">
        <f>IF(AND(V49&gt;=0,V49&lt;=4),"BAJO",IF(AND(V49&gt;=6,V49&lt;=8),"MEDIO",IF(AND(V49&gt;=10,V49&lt;=20),"ALTO",IF(AND(V49&gt;=24,V49&lt;=40),"MUY ALTO"))))</f>
        <v>BAJO</v>
      </c>
      <c r="X49" s="10">
        <v>25</v>
      </c>
      <c r="Y49" s="32">
        <f t="shared" si="18"/>
        <v>100</v>
      </c>
      <c r="Z49" s="36" t="str">
        <f>IF(AND(Y49&gt;=1,Y49&lt;=30),"RIESGO ACEPTABLE",IF(AND(Y49&gt;=40,Y49&lt;=120),"RIESGO MEJORABLE",IF(AND(Y49&gt;=150,Y49&lt;=500),"RIESGO NO ACEPTABLE O ACEPTABLE CON CONTROL ESPECIFICO",IF(AND(Y49&gt;=600,Y49&lt;=4000),"RIESGO NO ACEPTABLE",IF(AND(Y49=0),"-")))))</f>
        <v>RIESGO MEJORABLE</v>
      </c>
      <c r="AA49" s="32" t="str">
        <f t="shared" si="19"/>
        <v>III</v>
      </c>
      <c r="AB49" s="10">
        <v>15</v>
      </c>
      <c r="AC49" s="32" t="s">
        <v>199</v>
      </c>
      <c r="AD49" s="32" t="s">
        <v>199</v>
      </c>
      <c r="AE49" s="32" t="s">
        <v>209</v>
      </c>
      <c r="AF49" s="32" t="s">
        <v>210</v>
      </c>
      <c r="AG49" s="32" t="s">
        <v>199</v>
      </c>
      <c r="AH49" s="10">
        <v>2</v>
      </c>
      <c r="AI49" s="10">
        <v>1</v>
      </c>
      <c r="AJ49" s="32">
        <f t="shared" si="20"/>
        <v>2</v>
      </c>
      <c r="AK49" s="32" t="str">
        <f>IF(AND(AJ49&gt;=0,AJ49&lt;=4),"BAJO",IF(AND(AJ49&gt;=6,AJ49&lt;=8),"MEDIO",IF(AND(AJ49&gt;=10,AJ49&lt;=20),"ALTO",IF(AND(AJ49&gt;=24,AJ49&lt;=40),"MUY ALTO"))))</f>
        <v>BAJO</v>
      </c>
      <c r="AL49" s="10">
        <v>10</v>
      </c>
      <c r="AM49" s="35">
        <f t="shared" si="21"/>
        <v>20</v>
      </c>
      <c r="AN49" s="32" t="str">
        <f>IF(AND(AM49&gt;=1,AM49&lt;=30),"RIESGO ACEPTABLE",IF(AND(AM49&gt;=40,AM49&lt;=120),"RIESGO MEJORABLE",IF(AND(AM49&gt;=150,AM49&lt;=500),"RIESGO NO ACEPTABLE O ACEPTABLE CON CONTROL ESPECIFICO",IF(AND(AM49&gt;=600,AM49&lt;=4000),"RIESGO NO ACEPTABLE",IF(AND(AM49=0),"-")))))</f>
        <v>RIESGO ACEPTABLE</v>
      </c>
      <c r="AO49" s="35" t="str">
        <f t="shared" si="22"/>
        <v>IV</v>
      </c>
      <c r="AP49" s="10">
        <v>15</v>
      </c>
      <c r="AQ49" s="10" t="s">
        <v>211</v>
      </c>
      <c r="AR49" s="35" t="s">
        <v>202</v>
      </c>
      <c r="AS49" s="32" t="s">
        <v>199</v>
      </c>
      <c r="AT49" s="32" t="s">
        <v>199</v>
      </c>
      <c r="AU49" s="32" t="s">
        <v>199</v>
      </c>
      <c r="AV49" s="42" t="s">
        <v>210</v>
      </c>
      <c r="AW49" s="32" t="s">
        <v>199</v>
      </c>
      <c r="AX49" s="38" t="s">
        <v>212</v>
      </c>
      <c r="AY49" s="39"/>
      <c r="AZ49" s="39"/>
      <c r="BA49" s="40"/>
      <c r="BB49" s="40" t="s">
        <v>163</v>
      </c>
      <c r="BO49" s="24" t="s">
        <v>54</v>
      </c>
    </row>
    <row r="50" spans="1:67" ht="45.75" customHeight="1">
      <c r="A50" s="9"/>
      <c r="B50" s="205"/>
      <c r="C50" s="205"/>
      <c r="D50" s="133"/>
      <c r="E50" s="133"/>
      <c r="F50" s="56" t="s">
        <v>193</v>
      </c>
      <c r="G50" s="10" t="s">
        <v>512</v>
      </c>
      <c r="H50" s="60"/>
      <c r="I50" s="10">
        <v>15</v>
      </c>
      <c r="J50" s="60"/>
      <c r="K50" s="10">
        <v>15</v>
      </c>
      <c r="L50" s="43" t="s">
        <v>49</v>
      </c>
      <c r="M50" s="60" t="s">
        <v>124</v>
      </c>
      <c r="N50" s="61" t="s">
        <v>213</v>
      </c>
      <c r="O50" s="43" t="s">
        <v>49</v>
      </c>
      <c r="P50" s="61" t="s">
        <v>214</v>
      </c>
      <c r="Q50" s="60" t="s">
        <v>215</v>
      </c>
      <c r="R50" s="60" t="s">
        <v>216</v>
      </c>
      <c r="S50" s="60" t="s">
        <v>217</v>
      </c>
      <c r="T50" s="60">
        <v>2</v>
      </c>
      <c r="U50" s="60">
        <v>4</v>
      </c>
      <c r="V50" s="31">
        <f>+T50*U50</f>
        <v>8</v>
      </c>
      <c r="W50" s="51" t="s">
        <v>218</v>
      </c>
      <c r="X50" s="60">
        <v>25</v>
      </c>
      <c r="Y50" s="51">
        <f t="shared" si="18"/>
        <v>200</v>
      </c>
      <c r="Z50" s="44" t="s">
        <v>219</v>
      </c>
      <c r="AA50" s="51" t="str">
        <f t="shared" si="19"/>
        <v>II</v>
      </c>
      <c r="AB50" s="10">
        <v>15</v>
      </c>
      <c r="AC50" s="51" t="s">
        <v>199</v>
      </c>
      <c r="AD50" s="51" t="s">
        <v>199</v>
      </c>
      <c r="AE50" s="45" t="s">
        <v>220</v>
      </c>
      <c r="AF50" s="45" t="s">
        <v>221</v>
      </c>
      <c r="AG50" s="60" t="s">
        <v>222</v>
      </c>
      <c r="AH50" s="60">
        <v>2</v>
      </c>
      <c r="AI50" s="60">
        <v>3</v>
      </c>
      <c r="AJ50" s="51">
        <f t="shared" si="20"/>
        <v>6</v>
      </c>
      <c r="AK50" s="51" t="s">
        <v>218</v>
      </c>
      <c r="AL50" s="60">
        <v>10</v>
      </c>
      <c r="AM50" s="31">
        <f t="shared" si="21"/>
        <v>60</v>
      </c>
      <c r="AN50" s="46" t="s">
        <v>223</v>
      </c>
      <c r="AO50" s="31" t="str">
        <f t="shared" si="22"/>
        <v>III</v>
      </c>
      <c r="AP50" s="10">
        <v>15</v>
      </c>
      <c r="AQ50" s="31" t="s">
        <v>224</v>
      </c>
      <c r="AR50" s="31" t="s">
        <v>202</v>
      </c>
      <c r="AS50" s="47" t="s">
        <v>199</v>
      </c>
      <c r="AT50" s="47" t="s">
        <v>199</v>
      </c>
      <c r="AU50" s="51" t="s">
        <v>199</v>
      </c>
      <c r="AV50" s="48" t="s">
        <v>221</v>
      </c>
      <c r="AW50" s="60" t="s">
        <v>225</v>
      </c>
      <c r="AX50" s="45" t="s">
        <v>226</v>
      </c>
      <c r="AY50" s="49"/>
      <c r="AZ50" s="49"/>
      <c r="BA50" s="45"/>
      <c r="BB50" s="45" t="s">
        <v>163</v>
      </c>
      <c r="BO50" s="24" t="s">
        <v>55</v>
      </c>
    </row>
    <row r="51" spans="1:67" ht="45.75" customHeight="1">
      <c r="A51" s="9"/>
      <c r="B51" s="205"/>
      <c r="C51" s="205"/>
      <c r="D51" s="133"/>
      <c r="E51" s="133"/>
      <c r="F51" s="10" t="s">
        <v>193</v>
      </c>
      <c r="G51" s="10" t="s">
        <v>512</v>
      </c>
      <c r="H51" s="10"/>
      <c r="I51" s="10">
        <v>15</v>
      </c>
      <c r="J51" s="10"/>
      <c r="K51" s="10">
        <v>15</v>
      </c>
      <c r="L51" s="41" t="s">
        <v>68</v>
      </c>
      <c r="M51" s="10" t="s">
        <v>88</v>
      </c>
      <c r="N51" s="11" t="s">
        <v>521</v>
      </c>
      <c r="O51" s="41" t="s">
        <v>68</v>
      </c>
      <c r="P51" s="34" t="s">
        <v>522</v>
      </c>
      <c r="Q51" s="32" t="s">
        <v>199</v>
      </c>
      <c r="R51" s="32" t="s">
        <v>199</v>
      </c>
      <c r="S51" s="32" t="s">
        <v>523</v>
      </c>
      <c r="T51" s="10">
        <v>2</v>
      </c>
      <c r="U51" s="10">
        <v>4</v>
      </c>
      <c r="V51" s="32">
        <v>8</v>
      </c>
      <c r="W51" s="32" t="str">
        <f>IF(AND(V51&gt;=0,V51&lt;=4),"BAJO",IF(AND(V51&gt;=6,V51&lt;=8),"MEDIO",IF(AND(V51&gt;=10,V51&lt;=20),"ALTO",IF(AND(V51&gt;=24,V51&lt;=40),"MUY ALTO"))))</f>
        <v>MEDIO</v>
      </c>
      <c r="X51" s="10">
        <v>10</v>
      </c>
      <c r="Y51" s="32">
        <f t="shared" si="18"/>
        <v>80</v>
      </c>
      <c r="Z51" s="36" t="str">
        <f>IF(AND(Y51&gt;=1,Y51&lt;=30),"RIESGO ACEPTABLE",IF(AND(Y51&gt;=40,Y51&lt;=120),"RIESGO MEJORABLE",IF(AND(Y51&gt;=150,Y51&lt;=500),"RIESGO NO ACEPTABLE O ACEPTABLE CON CONTROL ESPECIFICO",IF(AND(Y51&gt;=600,Y51&lt;=4000),"RIESGO NO ACEPTABLE",IF(AND(Y51=0),"-")))))</f>
        <v>RIESGO MEJORABLE</v>
      </c>
      <c r="AA51" s="32" t="str">
        <f t="shared" si="19"/>
        <v>III</v>
      </c>
      <c r="AB51" s="10">
        <v>15</v>
      </c>
      <c r="AC51" s="50" t="s">
        <v>199</v>
      </c>
      <c r="AD51" s="51" t="s">
        <v>199</v>
      </c>
      <c r="AE51" s="32" t="s">
        <v>199</v>
      </c>
      <c r="AF51" s="32" t="s">
        <v>505</v>
      </c>
      <c r="AG51" s="32" t="s">
        <v>199</v>
      </c>
      <c r="AH51" s="10">
        <v>2</v>
      </c>
      <c r="AI51" s="10">
        <v>3</v>
      </c>
      <c r="AJ51" s="50">
        <f t="shared" si="20"/>
        <v>6</v>
      </c>
      <c r="AK51" s="32" t="str">
        <f>IF(AND(AJ51&gt;=0,AJ51&lt;=4),"BAJO",IF(AND(AJ51&gt;=6,AJ51&lt;=8),"MEDIO",IF(AND(AJ51&gt;=10,AJ51&lt;=20),"ALTO",IF(AND(AJ51&gt;=24,AJ51&lt;=40),"MUY ALTO"))))</f>
        <v>MEDIO</v>
      </c>
      <c r="AL51" s="10">
        <v>10</v>
      </c>
      <c r="AM51" s="52">
        <f t="shared" si="21"/>
        <v>60</v>
      </c>
      <c r="AN51" s="54" t="str">
        <f>IF(AND(AM51&gt;=1,AM51&lt;=30),"RIESGO ACEPTABLE",IF(AND(AM51&gt;=40,AM51&lt;=120),"RIESGO MEJORABLE",IF(AND(AM51&gt;=150,AM51&lt;=500),"RIESGO NO ACEPTABLE O ACEPTABLE CON CONTROL ESPECIFICO",IF(AND(AM51&gt;=600,AM51&lt;=4000),"RIESGO NO ACEPTABLE",IF(AND(AM51=0),"-")))))</f>
        <v>RIESGO MEJORABLE</v>
      </c>
      <c r="AO51" s="52" t="str">
        <f t="shared" si="22"/>
        <v>III</v>
      </c>
      <c r="AP51" s="10">
        <v>15</v>
      </c>
      <c r="AQ51" s="32" t="s">
        <v>524</v>
      </c>
      <c r="AR51" s="35" t="s">
        <v>202</v>
      </c>
      <c r="AS51" s="40" t="s">
        <v>199</v>
      </c>
      <c r="AT51" s="40" t="s">
        <v>199</v>
      </c>
      <c r="AU51" s="32" t="s">
        <v>199</v>
      </c>
      <c r="AV51" s="42" t="s">
        <v>505</v>
      </c>
      <c r="AW51" s="32" t="s">
        <v>199</v>
      </c>
      <c r="AX51" s="40" t="s">
        <v>212</v>
      </c>
      <c r="AY51" s="39"/>
      <c r="AZ51" s="39"/>
      <c r="BA51" s="40"/>
      <c r="BB51" s="40" t="s">
        <v>163</v>
      </c>
      <c r="BO51" s="24" t="s">
        <v>82</v>
      </c>
    </row>
    <row r="52" spans="1:67" ht="45.75" customHeight="1">
      <c r="A52" s="9"/>
      <c r="B52" s="205"/>
      <c r="C52" s="205"/>
      <c r="D52" s="133"/>
      <c r="E52" s="133"/>
      <c r="F52" s="10" t="s">
        <v>227</v>
      </c>
      <c r="G52" s="10" t="s">
        <v>512</v>
      </c>
      <c r="H52" s="10"/>
      <c r="I52" s="10">
        <v>15</v>
      </c>
      <c r="J52" s="10"/>
      <c r="K52" s="10">
        <v>15</v>
      </c>
      <c r="L52" s="33" t="s">
        <v>148</v>
      </c>
      <c r="M52" s="10" t="s">
        <v>55</v>
      </c>
      <c r="N52" s="34" t="s">
        <v>228</v>
      </c>
      <c r="O52" s="33" t="s">
        <v>148</v>
      </c>
      <c r="P52" s="34" t="s">
        <v>229</v>
      </c>
      <c r="Q52" s="32" t="s">
        <v>199</v>
      </c>
      <c r="R52" s="32" t="s">
        <v>230</v>
      </c>
      <c r="S52" s="32" t="s">
        <v>231</v>
      </c>
      <c r="T52" s="10">
        <v>2</v>
      </c>
      <c r="U52" s="10">
        <v>4</v>
      </c>
      <c r="V52" s="32">
        <v>8</v>
      </c>
      <c r="W52" s="32" t="str">
        <f>IF(AND(V52&gt;=0,V52&lt;=4),"BAJO",IF(AND(V52&gt;=6,V52&lt;=8),"MEDIO",IF(AND(V52&gt;=10,V52&lt;=20),"ALTO",IF(AND(V52&gt;=24,V52&lt;=40),"MUY ALTO"))))</f>
        <v>MEDIO</v>
      </c>
      <c r="X52" s="10">
        <v>25</v>
      </c>
      <c r="Y52" s="32">
        <f t="shared" si="18"/>
        <v>200</v>
      </c>
      <c r="Z52" s="32" t="str">
        <f>IF(AND(Y52&gt;=1,Y52&lt;=30),"RIESGO ACEPTABLE",IF(AND(Y52&gt;=40,Y52&lt;=120),"RIESGO MEJORABLE",IF(AND(Y52&gt;=150,Y52&lt;=500),"RIESGO NO ACEPTABLE O ACEPTABLE CON CONTROL ESPECIFICO",IF(AND(Y52&gt;=600,Y52&lt;=4000),"RIESGO NO ACEPTABLE",IF(AND(Y52=0),"-")))))</f>
        <v>RIESGO NO ACEPTABLE O ACEPTABLE CON CONTROL ESPECIFICO</v>
      </c>
      <c r="AA52" s="50" t="str">
        <f t="shared" si="19"/>
        <v>II</v>
      </c>
      <c r="AB52" s="10">
        <v>15</v>
      </c>
      <c r="AC52" s="50" t="s">
        <v>199</v>
      </c>
      <c r="AD52" s="51" t="s">
        <v>199</v>
      </c>
      <c r="AE52" s="32" t="s">
        <v>232</v>
      </c>
      <c r="AF52" s="32" t="s">
        <v>233</v>
      </c>
      <c r="AG52" s="32" t="s">
        <v>199</v>
      </c>
      <c r="AH52" s="10">
        <v>2</v>
      </c>
      <c r="AI52" s="10">
        <v>3</v>
      </c>
      <c r="AJ52" s="50">
        <f t="shared" si="20"/>
        <v>6</v>
      </c>
      <c r="AK52" s="32" t="str">
        <f>IF(AND(AJ52&gt;=0,AJ52&lt;=4),"BAJO",IF(AND(AJ52&gt;=6,AJ52&lt;=8),"MEDIO",IF(AND(AJ52&gt;=10,AJ52&lt;=20),"ALTO",IF(AND(AJ52&gt;=24,AJ52&lt;=40),"MUY ALTO"))))</f>
        <v>MEDIO</v>
      </c>
      <c r="AL52" s="10">
        <v>10</v>
      </c>
      <c r="AM52" s="52">
        <f t="shared" si="21"/>
        <v>60</v>
      </c>
      <c r="AN52" s="36" t="str">
        <f>IF(AND(AM52&gt;=1,AM52&lt;=30),"RIESGO ACEPTABLE",IF(AND(AM52&gt;=40,AM52&lt;=120),"RIESGO MEJORABLE",IF(AND(AM52&gt;=150,AM52&lt;=500),"RIESGO NO ACEPTABLE O ACEPTABLE CON CONTROL ESPECIFICO",IF(AND(AM52&gt;=600,AM52&lt;=4000),"RIESGO NO ACEPTABLE",IF(AND(AM52=0),"-")))))</f>
        <v>RIESGO MEJORABLE</v>
      </c>
      <c r="AO52" s="52" t="str">
        <f t="shared" si="22"/>
        <v>III</v>
      </c>
      <c r="AP52" s="10">
        <v>15</v>
      </c>
      <c r="AQ52" s="35" t="s">
        <v>234</v>
      </c>
      <c r="AR52" s="35" t="s">
        <v>202</v>
      </c>
      <c r="AS52" s="40" t="s">
        <v>199</v>
      </c>
      <c r="AT52" s="40" t="s">
        <v>199</v>
      </c>
      <c r="AU52" s="32" t="s">
        <v>235</v>
      </c>
      <c r="AV52" s="53" t="s">
        <v>236</v>
      </c>
      <c r="AW52" s="32" t="s">
        <v>199</v>
      </c>
      <c r="AX52" s="40" t="s">
        <v>226</v>
      </c>
      <c r="AY52" s="39"/>
      <c r="AZ52" s="39"/>
      <c r="BA52" s="40"/>
      <c r="BB52" s="40" t="s">
        <v>163</v>
      </c>
      <c r="BO52" s="24" t="s">
        <v>57</v>
      </c>
    </row>
    <row r="53" spans="1:67" ht="45.75" customHeight="1">
      <c r="A53" s="9"/>
      <c r="B53" s="205"/>
      <c r="C53" s="205"/>
      <c r="D53" s="133"/>
      <c r="E53" s="133"/>
      <c r="F53" s="10" t="s">
        <v>193</v>
      </c>
      <c r="G53" s="10" t="s">
        <v>512</v>
      </c>
      <c r="H53" s="10"/>
      <c r="I53" s="10">
        <v>15</v>
      </c>
      <c r="J53" s="10"/>
      <c r="K53" s="10">
        <v>15</v>
      </c>
      <c r="L53" s="41" t="s">
        <v>62</v>
      </c>
      <c r="M53" s="10" t="s">
        <v>64</v>
      </c>
      <c r="N53" s="11" t="s">
        <v>240</v>
      </c>
      <c r="O53" s="41" t="s">
        <v>62</v>
      </c>
      <c r="P53" s="34" t="s">
        <v>241</v>
      </c>
      <c r="Q53" s="32" t="s">
        <v>242</v>
      </c>
      <c r="R53" s="32" t="s">
        <v>243</v>
      </c>
      <c r="S53" s="32" t="s">
        <v>244</v>
      </c>
      <c r="T53" s="10">
        <v>2</v>
      </c>
      <c r="U53" s="10">
        <v>4</v>
      </c>
      <c r="V53" s="32">
        <v>8</v>
      </c>
      <c r="W53" s="32" t="str">
        <f>IF(AND(V53&gt;=0,V53&lt;=4),"BAJO",IF(AND(V53&gt;=6,V53&lt;=8),"MEDIO",IF(AND(V53&gt;=10,V53&lt;=20),"ALTO",IF(AND(V53&gt;=24,V53&lt;=40),"MUY ALTO"))))</f>
        <v>MEDIO</v>
      </c>
      <c r="X53" s="10">
        <v>10</v>
      </c>
      <c r="Y53" s="32">
        <f t="shared" si="18"/>
        <v>80</v>
      </c>
      <c r="Z53" s="36" t="str">
        <f>IF(AND(Y53&gt;=1,Y53&lt;=30),"RIESGO ACEPTABLE",IF(AND(Y53&gt;=40,Y53&lt;=120),"RIESGO MEJORABLE",IF(AND(Y53&gt;=150,Y53&lt;=500),"RIESGO NO ACEPTABLE O ACEPTABLE CON CONTROL ESPECIFICO",IF(AND(Y53&gt;=600,Y53&lt;=4000),"RIESGO NO ACEPTABLE",IF(AND(Y53=0),"-")))))</f>
        <v>RIESGO MEJORABLE</v>
      </c>
      <c r="AA53" s="32" t="str">
        <f t="shared" si="19"/>
        <v>III</v>
      </c>
      <c r="AB53" s="10">
        <v>15</v>
      </c>
      <c r="AC53" s="50" t="s">
        <v>199</v>
      </c>
      <c r="AD53" s="51" t="s">
        <v>199</v>
      </c>
      <c r="AE53" s="32" t="s">
        <v>245</v>
      </c>
      <c r="AF53" s="32" t="s">
        <v>246</v>
      </c>
      <c r="AG53" s="32" t="s">
        <v>199</v>
      </c>
      <c r="AH53" s="10">
        <v>2</v>
      </c>
      <c r="AI53" s="10">
        <v>3</v>
      </c>
      <c r="AJ53" s="50">
        <f t="shared" si="20"/>
        <v>6</v>
      </c>
      <c r="AK53" s="32" t="str">
        <f>IF(AND(AJ53&gt;=0,AJ53&lt;=4),"BAJO",IF(AND(AJ53&gt;=6,AJ53&lt;=8),"MEDIO",IF(AND(AJ53&gt;=10,AJ53&lt;=20),"ALTO",IF(AND(AJ53&gt;=24,AJ53&lt;=40),"MUY ALTO"))))</f>
        <v>MEDIO</v>
      </c>
      <c r="AL53" s="10">
        <v>10</v>
      </c>
      <c r="AM53" s="52">
        <f t="shared" si="21"/>
        <v>60</v>
      </c>
      <c r="AN53" s="54" t="str">
        <f>IF(AND(AM53&gt;=1,AM53&lt;=30),"RIESGO ACEPTABLE",IF(AND(AM53&gt;=40,AM53&lt;=120),"RIESGO MEJORABLE",IF(AND(AM53&gt;=150,AM53&lt;=500),"RIESGO NO ACEPTABLE O ACEPTABLE CON CONTROL ESPECIFICO",IF(AND(AM53&gt;=600,AM53&lt;=4000),"RIESGO NO ACEPTABLE",IF(AND(AM53=0),"-")))))</f>
        <v>RIESGO MEJORABLE</v>
      </c>
      <c r="AO53" s="52" t="str">
        <f t="shared" si="22"/>
        <v>III</v>
      </c>
      <c r="AP53" s="10">
        <v>15</v>
      </c>
      <c r="AQ53" s="32" t="s">
        <v>247</v>
      </c>
      <c r="AR53" s="35" t="s">
        <v>202</v>
      </c>
      <c r="AS53" s="40" t="s">
        <v>199</v>
      </c>
      <c r="AT53" s="40" t="s">
        <v>199</v>
      </c>
      <c r="AU53" s="32" t="s">
        <v>245</v>
      </c>
      <c r="AV53" s="42" t="s">
        <v>246</v>
      </c>
      <c r="AW53" s="32" t="s">
        <v>199</v>
      </c>
      <c r="AX53" s="40" t="s">
        <v>212</v>
      </c>
      <c r="AY53" s="39"/>
      <c r="AZ53" s="39"/>
      <c r="BA53" s="40"/>
      <c r="BB53" s="40" t="s">
        <v>163</v>
      </c>
      <c r="BO53" s="24" t="s">
        <v>58</v>
      </c>
    </row>
    <row r="54" spans="1:67" ht="45.75" customHeight="1">
      <c r="A54" s="9"/>
      <c r="B54" s="205"/>
      <c r="C54" s="205"/>
      <c r="D54" s="133"/>
      <c r="E54" s="133"/>
      <c r="F54" s="10" t="s">
        <v>193</v>
      </c>
      <c r="G54" s="10" t="s">
        <v>512</v>
      </c>
      <c r="H54" s="10"/>
      <c r="I54" s="10">
        <v>15</v>
      </c>
      <c r="J54" s="10"/>
      <c r="K54" s="10">
        <v>15</v>
      </c>
      <c r="L54" s="41" t="s">
        <v>41</v>
      </c>
      <c r="M54" s="10" t="s">
        <v>131</v>
      </c>
      <c r="N54" s="11" t="s">
        <v>248</v>
      </c>
      <c r="O54" s="41" t="s">
        <v>41</v>
      </c>
      <c r="P54" s="34" t="s">
        <v>249</v>
      </c>
      <c r="Q54" s="32" t="s">
        <v>199</v>
      </c>
      <c r="R54" s="32" t="s">
        <v>199</v>
      </c>
      <c r="S54" s="32" t="s">
        <v>250</v>
      </c>
      <c r="T54" s="10">
        <v>2</v>
      </c>
      <c r="U54" s="10">
        <v>3</v>
      </c>
      <c r="V54" s="35">
        <f>+T54*U54</f>
        <v>6</v>
      </c>
      <c r="W54" s="32" t="str">
        <f>IF(AND(V54&gt;=0,V54&lt;=4),"BAJO",IF(AND(V54&gt;=6,V54&lt;=8),"MEDIO",IF(AND(V54&gt;=10,V54&lt;=20),"ALTO",IF(AND(V54&gt;=24,V54&lt;=40),"MUY ALTO"))))</f>
        <v>MEDIO</v>
      </c>
      <c r="X54" s="10">
        <v>10</v>
      </c>
      <c r="Y54" s="32">
        <f t="shared" si="18"/>
        <v>60</v>
      </c>
      <c r="Z54" s="36" t="str">
        <f>IF(AND(Y54&gt;=1,Y54&lt;=30),"RIESGO ACEPTABLE",IF(AND(Y54&gt;=40,Y54&lt;=120),"RIESGO MEJORABLE",IF(AND(Y54&gt;=150,Y54&lt;=500),"RIESGO NO ACEPTABLE O ACEPTABLE CON CONTROL ESPECIFICO",IF(AND(Y54&gt;=600,Y54&lt;=4000),"RIESGO NO ACEPTABLE",IF(AND(Y54=0),"-")))))</f>
        <v>RIESGO MEJORABLE</v>
      </c>
      <c r="AA54" s="32" t="str">
        <f t="shared" si="19"/>
        <v>III</v>
      </c>
      <c r="AB54" s="10">
        <v>15</v>
      </c>
      <c r="AC54" s="50" t="s">
        <v>199</v>
      </c>
      <c r="AD54" s="51" t="s">
        <v>199</v>
      </c>
      <c r="AE54" s="51" t="s">
        <v>199</v>
      </c>
      <c r="AF54" s="32" t="s">
        <v>251</v>
      </c>
      <c r="AG54" s="32" t="s">
        <v>252</v>
      </c>
      <c r="AH54" s="10">
        <v>2</v>
      </c>
      <c r="AI54" s="10">
        <v>2</v>
      </c>
      <c r="AJ54" s="32">
        <f t="shared" si="20"/>
        <v>4</v>
      </c>
      <c r="AK54" s="32" t="str">
        <f>IF(AND(AJ54&gt;=0,AJ54&lt;=4),"BAJO",IF(AND(AJ54&gt;=6,AJ54&lt;=8),"MEDIO",IF(AND(AJ54&gt;=10,AJ54&lt;=20),"ALTO",IF(AND(AJ54&gt;=24,AJ54&lt;=40),"MUY ALTO"))))</f>
        <v>BAJO</v>
      </c>
      <c r="AL54" s="10">
        <v>10</v>
      </c>
      <c r="AM54" s="35">
        <f t="shared" si="21"/>
        <v>40</v>
      </c>
      <c r="AN54" s="54" t="str">
        <f>IF(AND(AM54&gt;=1,AM54&lt;=30),"RIESGO ACEPTABLE",IF(AND(AM54&gt;=40,AM54&lt;=120),"RIESGO MEJORABLE",IF(AND(AM54&gt;=150,AM54&lt;=500),"RIESGO NO ACEPTABLE O ACEPTABLE CON CONTROL ESPECIFICO",IF(AND(AM54&gt;=600,AM54&lt;=4000),"RIESGO NO ACEPTABLE",IF(AND(AM54=0),"-")))))</f>
        <v>RIESGO MEJORABLE</v>
      </c>
      <c r="AO54" s="35" t="str">
        <f t="shared" si="22"/>
        <v>III</v>
      </c>
      <c r="AP54" s="10">
        <v>15</v>
      </c>
      <c r="AQ54" s="32" t="s">
        <v>253</v>
      </c>
      <c r="AR54" s="35" t="s">
        <v>202</v>
      </c>
      <c r="AS54" s="40" t="s">
        <v>199</v>
      </c>
      <c r="AT54" s="40" t="s">
        <v>199</v>
      </c>
      <c r="AU54" s="40" t="s">
        <v>199</v>
      </c>
      <c r="AV54" s="42" t="s">
        <v>251</v>
      </c>
      <c r="AW54" s="32" t="s">
        <v>252</v>
      </c>
      <c r="AX54" s="40" t="s">
        <v>226</v>
      </c>
      <c r="AY54" s="39"/>
      <c r="AZ54" s="39"/>
      <c r="BA54" s="40"/>
      <c r="BB54" s="40" t="s">
        <v>163</v>
      </c>
      <c r="BO54" s="24" t="s">
        <v>59</v>
      </c>
    </row>
    <row r="55" spans="1:67" ht="45.75" customHeight="1">
      <c r="A55" s="9"/>
      <c r="B55" s="205"/>
      <c r="C55" s="205"/>
      <c r="D55" s="134"/>
      <c r="E55" s="134"/>
      <c r="F55" s="10" t="s">
        <v>227</v>
      </c>
      <c r="G55" s="10" t="s">
        <v>512</v>
      </c>
      <c r="H55" s="10"/>
      <c r="I55" s="10">
        <v>15</v>
      </c>
      <c r="J55" s="10"/>
      <c r="K55" s="10">
        <v>15</v>
      </c>
      <c r="L55" s="41" t="s">
        <v>73</v>
      </c>
      <c r="M55" s="10" t="s">
        <v>92</v>
      </c>
      <c r="N55" s="34" t="s">
        <v>92</v>
      </c>
      <c r="O55" s="41" t="s">
        <v>73</v>
      </c>
      <c r="P55" s="34" t="s">
        <v>254</v>
      </c>
      <c r="Q55" s="32" t="s">
        <v>255</v>
      </c>
      <c r="R55" s="32" t="s">
        <v>256</v>
      </c>
      <c r="S55" s="32" t="s">
        <v>257</v>
      </c>
      <c r="T55" s="10">
        <v>2</v>
      </c>
      <c r="U55" s="10">
        <v>1</v>
      </c>
      <c r="V55" s="35">
        <f>+T55*U55</f>
        <v>2</v>
      </c>
      <c r="W55" s="32" t="str">
        <f>IF(AND(V55&gt;=0,V55&lt;=4),"BAJO",IF(AND(V55&gt;=6,V55&lt;=8),"MEDIO",IF(AND(V55&gt;=10,V55&lt;=20),"ALTO",IF(AND(V55&gt;=24,V55&lt;=40),"MUY ALTO"))))</f>
        <v>BAJO</v>
      </c>
      <c r="X55" s="10">
        <v>10</v>
      </c>
      <c r="Y55" s="32">
        <f t="shared" si="18"/>
        <v>20</v>
      </c>
      <c r="Z55" s="55" t="str">
        <f>IF(AND(Y55&gt;=1,Y55&lt;=30),"RIESGO ACEPTABLE",IF(AND(Y55&gt;=40,Y55&lt;=120),"RIESGO MEJORABLE",IF(AND(Y55&gt;=150,Y55&lt;=500),"RIESGO NO ACEPTABLE O ACEPTABLE CON CONTROL ESPECIFICO",IF(AND(Y55&gt;=600,Y55&lt;=4000),"RIESGO NO ACEPTABLE",IF(AND(Y55=0),"-")))))</f>
        <v>RIESGO ACEPTABLE</v>
      </c>
      <c r="AA55" s="32" t="str">
        <f t="shared" si="19"/>
        <v>IV</v>
      </c>
      <c r="AB55" s="10">
        <v>15</v>
      </c>
      <c r="AC55" s="32" t="s">
        <v>199</v>
      </c>
      <c r="AD55" s="32" t="s">
        <v>199</v>
      </c>
      <c r="AE55" s="32" t="s">
        <v>258</v>
      </c>
      <c r="AF55" s="32" t="s">
        <v>259</v>
      </c>
      <c r="AG55" s="32" t="s">
        <v>199</v>
      </c>
      <c r="AH55" s="10">
        <v>2</v>
      </c>
      <c r="AI55" s="10">
        <v>1</v>
      </c>
      <c r="AJ55" s="32">
        <f t="shared" si="20"/>
        <v>2</v>
      </c>
      <c r="AK55" s="32" t="str">
        <f>IF(AND(AJ55&gt;=0,AJ55&lt;=4),"BAJO",IF(AND(AJ55&gt;=6,AJ55&lt;=8),"MEDIO",IF(AND(AJ55&gt;=10,AJ55&lt;=20),"ALTO",IF(AND(AJ55&gt;=24,AJ55&lt;=40),"MUY ALTO"))))</f>
        <v>BAJO</v>
      </c>
      <c r="AL55" s="10">
        <v>10</v>
      </c>
      <c r="AM55" s="35">
        <f t="shared" si="21"/>
        <v>20</v>
      </c>
      <c r="AN55" s="32" t="str">
        <f>IF(AND(AM55&gt;=1,AM55&lt;=30),"RIESGO ACEPTABLE",IF(AND(AM55&gt;=40,AM55&lt;=120),"RIESGO MEJORABLE",IF(AND(AM55&gt;=150,AM55&lt;=500),"RIESGO NO ACEPTABLE O ACEPTABLE CON CONTROL ESPECIFICO",IF(AND(AM55&gt;=600,AM55&lt;=4000),"RIESGO NO ACEPTABLE",IF(AND(AM55=0),"-")))))</f>
        <v>RIESGO ACEPTABLE</v>
      </c>
      <c r="AO55" s="35" t="str">
        <f t="shared" si="22"/>
        <v>IV</v>
      </c>
      <c r="AP55" s="10">
        <v>15</v>
      </c>
      <c r="AQ55" s="35" t="s">
        <v>260</v>
      </c>
      <c r="AR55" s="35" t="s">
        <v>202</v>
      </c>
      <c r="AS55" s="40" t="s">
        <v>199</v>
      </c>
      <c r="AT55" s="40" t="s">
        <v>199</v>
      </c>
      <c r="AU55" s="32" t="s">
        <v>258</v>
      </c>
      <c r="AV55" s="42" t="s">
        <v>259</v>
      </c>
      <c r="AW55" s="32" t="s">
        <v>199</v>
      </c>
      <c r="AX55" s="40" t="s">
        <v>226</v>
      </c>
      <c r="AY55" s="39"/>
      <c r="AZ55" s="39"/>
      <c r="BA55" s="40"/>
      <c r="BB55" s="40" t="s">
        <v>163</v>
      </c>
      <c r="BO55" s="24" t="s">
        <v>61</v>
      </c>
    </row>
    <row r="56" spans="1:67" ht="45.75" customHeight="1">
      <c r="A56" s="9"/>
      <c r="B56" s="75"/>
      <c r="C56" s="75"/>
      <c r="D56" s="9"/>
      <c r="E56" s="9"/>
      <c r="F56" s="9"/>
      <c r="G56" s="9"/>
      <c r="H56" s="9"/>
      <c r="I56" s="9"/>
      <c r="J56" s="9"/>
      <c r="K56" s="12"/>
      <c r="L56" s="76"/>
      <c r="M56" s="9"/>
      <c r="N56" s="77"/>
      <c r="O56" s="9"/>
      <c r="P56" s="9"/>
      <c r="Q56" s="9"/>
      <c r="R56" s="9"/>
      <c r="S56" s="9"/>
      <c r="T56" s="75"/>
      <c r="U56" s="75"/>
      <c r="W56" s="12"/>
      <c r="X56" s="75"/>
      <c r="Z56" s="12"/>
      <c r="AA56" s="12"/>
      <c r="AB56" s="12"/>
      <c r="AC56" s="9"/>
      <c r="AD56" s="9"/>
      <c r="AE56" s="9"/>
      <c r="AF56" s="9"/>
      <c r="AG56" s="9"/>
      <c r="AH56" s="75"/>
      <c r="AI56" s="75"/>
      <c r="AJ56" s="78"/>
      <c r="AK56" s="12"/>
      <c r="AL56" s="75"/>
      <c r="AM56" s="78"/>
      <c r="AN56" s="12"/>
      <c r="AO56" s="78"/>
      <c r="AP56" s="78"/>
      <c r="AQ56" s="78"/>
      <c r="AR56" s="78"/>
      <c r="AS56" s="79"/>
      <c r="AT56" s="75"/>
      <c r="AU56" s="75"/>
      <c r="AV56" s="75"/>
      <c r="AW56" s="75"/>
      <c r="AX56" s="75"/>
      <c r="AY56" s="75"/>
      <c r="AZ56" s="75"/>
      <c r="BA56" s="75"/>
      <c r="BB56" s="75"/>
      <c r="BO56" s="24" t="s">
        <v>63</v>
      </c>
    </row>
    <row r="57" spans="1:67" ht="45.75" customHeight="1">
      <c r="A57" s="9"/>
      <c r="B57" s="75"/>
      <c r="C57" s="75"/>
      <c r="D57" s="9"/>
      <c r="E57" s="9"/>
      <c r="F57" s="9"/>
      <c r="G57" s="9"/>
      <c r="H57" s="9"/>
      <c r="I57" s="9"/>
      <c r="J57" s="9"/>
      <c r="K57" s="12"/>
      <c r="L57" s="76"/>
      <c r="M57" s="9"/>
      <c r="N57" s="77"/>
      <c r="O57" s="9"/>
      <c r="P57" s="9"/>
      <c r="Q57" s="9"/>
      <c r="R57" s="9"/>
      <c r="S57" s="9"/>
      <c r="T57" s="75"/>
      <c r="U57" s="75"/>
      <c r="W57" s="12"/>
      <c r="X57" s="75"/>
      <c r="Z57" s="12"/>
      <c r="AA57" s="12"/>
      <c r="AB57" s="12"/>
      <c r="AC57" s="9"/>
      <c r="AD57" s="9"/>
      <c r="AE57" s="9"/>
      <c r="AF57" s="9"/>
      <c r="AG57" s="9"/>
      <c r="AH57" s="75"/>
      <c r="AI57" s="75"/>
      <c r="AJ57" s="78"/>
      <c r="AK57" s="12"/>
      <c r="AL57" s="75"/>
      <c r="AM57" s="78"/>
      <c r="AN57" s="12"/>
      <c r="AO57" s="78"/>
      <c r="AP57" s="78"/>
      <c r="AQ57" s="78"/>
      <c r="AR57" s="78"/>
      <c r="AS57" s="79"/>
      <c r="AT57" s="75"/>
      <c r="AU57" s="75"/>
      <c r="AV57" s="75"/>
      <c r="AW57" s="75"/>
      <c r="AX57" s="75"/>
      <c r="AY57" s="75"/>
      <c r="AZ57" s="75"/>
      <c r="BA57" s="75"/>
      <c r="BB57" s="75"/>
      <c r="BO57" s="24" t="s">
        <v>64</v>
      </c>
    </row>
    <row r="58" spans="1:67" ht="45.75" customHeight="1">
      <c r="A58" s="9"/>
      <c r="B58" s="75"/>
      <c r="C58" s="75"/>
      <c r="D58" s="9"/>
      <c r="E58" s="9"/>
      <c r="F58" s="9"/>
      <c r="G58" s="9"/>
      <c r="H58" s="9"/>
      <c r="I58" s="9"/>
      <c r="J58" s="9"/>
      <c r="K58" s="12"/>
      <c r="L58" s="76"/>
      <c r="M58" s="9"/>
      <c r="N58" s="77"/>
      <c r="O58" s="9"/>
      <c r="P58" s="9"/>
      <c r="Q58" s="9"/>
      <c r="R58" s="9"/>
      <c r="S58" s="9"/>
      <c r="T58" s="75"/>
      <c r="U58" s="75"/>
      <c r="W58" s="12"/>
      <c r="X58" s="75"/>
      <c r="Z58" s="12"/>
      <c r="AA58" s="12"/>
      <c r="AB58" s="12"/>
      <c r="AC58" s="9"/>
      <c r="AD58" s="9"/>
      <c r="AE58" s="9"/>
      <c r="AF58" s="9"/>
      <c r="AG58" s="9"/>
      <c r="AH58" s="75"/>
      <c r="AI58" s="75"/>
      <c r="AJ58" s="78"/>
      <c r="AK58" s="12"/>
      <c r="AL58" s="75"/>
      <c r="AM58" s="78"/>
      <c r="AN58" s="12"/>
      <c r="AO58" s="78"/>
      <c r="AP58" s="78"/>
      <c r="AQ58" s="78"/>
      <c r="AR58" s="78"/>
      <c r="AS58" s="79"/>
      <c r="AT58" s="75"/>
      <c r="AU58" s="75"/>
      <c r="AV58" s="75"/>
      <c r="AW58" s="75"/>
      <c r="AX58" s="75"/>
      <c r="AY58" s="75"/>
      <c r="AZ58" s="75"/>
      <c r="BA58" s="75"/>
      <c r="BB58" s="75"/>
      <c r="BO58" s="24" t="s">
        <v>65</v>
      </c>
    </row>
    <row r="59" spans="1:67" ht="45.75" customHeight="1">
      <c r="A59" s="9"/>
      <c r="B59" s="75"/>
      <c r="C59" s="75"/>
      <c r="D59" s="9"/>
      <c r="E59" s="9"/>
      <c r="F59" s="9"/>
      <c r="G59" s="9"/>
      <c r="H59" s="9"/>
      <c r="I59" s="9"/>
      <c r="J59" s="9"/>
      <c r="K59" s="12"/>
      <c r="L59" s="76"/>
      <c r="M59" s="9"/>
      <c r="N59" s="77"/>
      <c r="O59" s="9"/>
      <c r="P59" s="9"/>
      <c r="Q59" s="9"/>
      <c r="R59" s="9"/>
      <c r="S59" s="9"/>
      <c r="T59" s="75"/>
      <c r="U59" s="75"/>
      <c r="W59" s="12"/>
      <c r="X59" s="75"/>
      <c r="Z59" s="12"/>
      <c r="AA59" s="12"/>
      <c r="AB59" s="12"/>
      <c r="AC59" s="9"/>
      <c r="AD59" s="9"/>
      <c r="AE59" s="9"/>
      <c r="AF59" s="9"/>
      <c r="AG59" s="9"/>
      <c r="AH59" s="75"/>
      <c r="AI59" s="75"/>
      <c r="AJ59" s="78"/>
      <c r="AK59" s="12"/>
      <c r="AL59" s="75"/>
      <c r="AM59" s="78"/>
      <c r="AN59" s="12"/>
      <c r="AO59" s="78"/>
      <c r="AP59" s="78"/>
      <c r="AQ59" s="78"/>
      <c r="AR59" s="78"/>
      <c r="AS59" s="79"/>
      <c r="AT59" s="75"/>
      <c r="AU59" s="75"/>
      <c r="AV59" s="75"/>
      <c r="AW59" s="75"/>
      <c r="AX59" s="75"/>
      <c r="AY59" s="75"/>
      <c r="AZ59" s="75"/>
      <c r="BA59" s="75"/>
      <c r="BB59" s="75"/>
      <c r="BO59" s="24" t="s">
        <v>66</v>
      </c>
    </row>
    <row r="60" ht="45.75" customHeight="1">
      <c r="BO60" s="24" t="s">
        <v>84</v>
      </c>
    </row>
    <row r="61" ht="45.75" customHeight="1">
      <c r="BO61" s="24" t="s">
        <v>90</v>
      </c>
    </row>
    <row r="62" ht="45.75" customHeight="1">
      <c r="BO62" s="24" t="s">
        <v>67</v>
      </c>
    </row>
    <row r="63" ht="45.75" customHeight="1">
      <c r="BO63" s="24" t="s">
        <v>88</v>
      </c>
    </row>
    <row r="64" ht="45.75" customHeight="1">
      <c r="BO64" s="24" t="s">
        <v>69</v>
      </c>
    </row>
    <row r="65" ht="45.75" customHeight="1">
      <c r="BO65" s="24" t="s">
        <v>70</v>
      </c>
    </row>
    <row r="66" ht="45.75" customHeight="1">
      <c r="BO66" s="24" t="s">
        <v>89</v>
      </c>
    </row>
    <row r="67" ht="45.75" customHeight="1">
      <c r="BO67" s="24" t="s">
        <v>71</v>
      </c>
    </row>
    <row r="68" ht="45.75" customHeight="1">
      <c r="BO68" s="24" t="s">
        <v>72</v>
      </c>
    </row>
    <row r="69" ht="45.75" customHeight="1">
      <c r="BO69" s="24" t="s">
        <v>85</v>
      </c>
    </row>
    <row r="70" ht="45.75" customHeight="1">
      <c r="BO70" s="24" t="s">
        <v>91</v>
      </c>
    </row>
    <row r="71" ht="45.75" customHeight="1">
      <c r="BO71" s="24" t="s">
        <v>76</v>
      </c>
    </row>
    <row r="72" ht="45.75" customHeight="1">
      <c r="BO72" s="24" t="s">
        <v>77</v>
      </c>
    </row>
    <row r="73" ht="45.75" customHeight="1">
      <c r="BO73" s="24" t="s">
        <v>78</v>
      </c>
    </row>
    <row r="74" ht="45.75" customHeight="1">
      <c r="BO74" s="24" t="s">
        <v>79</v>
      </c>
    </row>
    <row r="75" ht="45.75" customHeight="1">
      <c r="BO75" s="24" t="s">
        <v>80</v>
      </c>
    </row>
    <row r="76" ht="45.75" customHeight="1">
      <c r="BO76" s="24" t="s">
        <v>81</v>
      </c>
    </row>
    <row r="77" ht="45.75" customHeight="1">
      <c r="BO77" s="24" t="s">
        <v>83</v>
      </c>
    </row>
    <row r="78" ht="45.75" customHeight="1">
      <c r="BO78" s="24" t="s">
        <v>74</v>
      </c>
    </row>
    <row r="79" ht="45.75" customHeight="1">
      <c r="BO79" s="24" t="s">
        <v>92</v>
      </c>
    </row>
    <row r="80" ht="45.75" customHeight="1">
      <c r="BO80" s="24" t="s">
        <v>93</v>
      </c>
    </row>
    <row r="81" ht="45.75" customHeight="1">
      <c r="BO81" s="24" t="s">
        <v>94</v>
      </c>
    </row>
    <row r="82" ht="45.75" customHeight="1">
      <c r="BO82" s="24" t="s">
        <v>95</v>
      </c>
    </row>
  </sheetData>
  <sheetProtection/>
  <mergeCells count="146">
    <mergeCell ref="B48:B55"/>
    <mergeCell ref="C48:C55"/>
    <mergeCell ref="D48:D55"/>
    <mergeCell ref="E48:E55"/>
    <mergeCell ref="K16:K17"/>
    <mergeCell ref="C39:C47"/>
    <mergeCell ref="D39:D47"/>
    <mergeCell ref="E39:E47"/>
    <mergeCell ref="B24:B47"/>
    <mergeCell ref="I16:I17"/>
    <mergeCell ref="B1:E4"/>
    <mergeCell ref="F1:AZ1"/>
    <mergeCell ref="F2:AZ4"/>
    <mergeCell ref="B5:BA5"/>
    <mergeCell ref="B6:F7"/>
    <mergeCell ref="G6:M7"/>
    <mergeCell ref="N6:N7"/>
    <mergeCell ref="T6:W7"/>
    <mergeCell ref="X6:AC7"/>
    <mergeCell ref="B8:F9"/>
    <mergeCell ref="G8:M9"/>
    <mergeCell ref="N8:N9"/>
    <mergeCell ref="T8:W9"/>
    <mergeCell ref="X8:AC9"/>
    <mergeCell ref="B10:BB10"/>
    <mergeCell ref="B11:F11"/>
    <mergeCell ref="G11:K11"/>
    <mergeCell ref="L11:M11"/>
    <mergeCell ref="N11:P11"/>
    <mergeCell ref="Q11:S11"/>
    <mergeCell ref="T11:AA11"/>
    <mergeCell ref="AC11:AG11"/>
    <mergeCell ref="AH11:AO11"/>
    <mergeCell ref="AP11:AR11"/>
    <mergeCell ref="AS11:AW11"/>
    <mergeCell ref="AX11:BB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BB12"/>
    <mergeCell ref="B14:B23"/>
    <mergeCell ref="C14:C18"/>
    <mergeCell ref="D14:D18"/>
    <mergeCell ref="E14:E18"/>
    <mergeCell ref="F16:F17"/>
    <mergeCell ref="H16:H17"/>
    <mergeCell ref="J16:J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X16:AX17"/>
    <mergeCell ref="AY16:AY17"/>
    <mergeCell ref="AZ16:AZ17"/>
    <mergeCell ref="BA16:BA17"/>
    <mergeCell ref="BB16:BB17"/>
    <mergeCell ref="C19:C23"/>
    <mergeCell ref="D19:D23"/>
    <mergeCell ref="E19:E23"/>
    <mergeCell ref="AR16:AR17"/>
    <mergeCell ref="AS16:AS17"/>
    <mergeCell ref="C24:C31"/>
    <mergeCell ref="D24:D31"/>
    <mergeCell ref="E24:E31"/>
    <mergeCell ref="C32:C38"/>
    <mergeCell ref="D32:D38"/>
    <mergeCell ref="E32:E38"/>
  </mergeCells>
  <conditionalFormatting sqref="Z16 AN15:AN16 AN22:AN26 Z22:Z26 AN29 AN38 Z38 AN56:AN59 Z56:Z59">
    <cfRule type="containsText" priority="512" dxfId="9" operator="containsText" stopIfTrue="1" text="RIESGO ACEPTABLE">
      <formula>NOT(ISERROR(SEARCH("RIESGO ACEPTABLE",Z15)))</formula>
    </cfRule>
  </conditionalFormatting>
  <conditionalFormatting sqref="Z16 AN15:AN16 AN22:AN26 Z22:Z26 AN29 AN38 Z38 AN56:AN59 Z56:Z59">
    <cfRule type="containsText" priority="511" dxfId="8" operator="containsText" stopIfTrue="1" text="RIESGO NO ACEPTABLE">
      <formula>NOT(ISERROR(SEARCH("RIESGO NO ACEPTABLE",Z15)))</formula>
    </cfRule>
  </conditionalFormatting>
  <conditionalFormatting sqref="AQ14">
    <cfRule type="cellIs" priority="509" dxfId="11" operator="equal" stopIfTrue="1">
      <formula>"No Aceptable"</formula>
    </cfRule>
    <cfRule type="cellIs" priority="510" dxfId="10" operator="equal" stopIfTrue="1">
      <formula>"Aceptable"</formula>
    </cfRule>
  </conditionalFormatting>
  <conditionalFormatting sqref="V18">
    <cfRule type="containsText" priority="508" dxfId="9" operator="containsText" stopIfTrue="1" text="RIESGO ACEPTABLE">
      <formula>NOT(ISERROR(SEARCH("RIESGO ACEPTABLE",V18)))</formula>
    </cfRule>
  </conditionalFormatting>
  <conditionalFormatting sqref="V18">
    <cfRule type="containsText" priority="507" dxfId="8" operator="containsText" stopIfTrue="1" text="RIESGO NO ACEPTABLE">
      <formula>NOT(ISERROR(SEARCH("RIESGO NO ACEPTABLE",V18)))</formula>
    </cfRule>
  </conditionalFormatting>
  <conditionalFormatting sqref="V19">
    <cfRule type="containsText" priority="506" dxfId="9" operator="containsText" stopIfTrue="1" text="RIESGO ACEPTABLE">
      <formula>NOT(ISERROR(SEARCH("RIESGO ACEPTABLE",V19)))</formula>
    </cfRule>
  </conditionalFormatting>
  <conditionalFormatting sqref="V19">
    <cfRule type="containsText" priority="505" dxfId="8" operator="containsText" stopIfTrue="1" text="RIESGO NO ACEPTABLE">
      <formula>NOT(ISERROR(SEARCH("RIESGO NO ACEPTABLE",V19)))</formula>
    </cfRule>
  </conditionalFormatting>
  <conditionalFormatting sqref="AQ19">
    <cfRule type="cellIs" priority="503" dxfId="11" operator="equal" stopIfTrue="1">
      <formula>"No Aceptable"</formula>
    </cfRule>
    <cfRule type="cellIs" priority="504" dxfId="10" operator="equal" stopIfTrue="1">
      <formula>"Aceptable"</formula>
    </cfRule>
  </conditionalFormatting>
  <conditionalFormatting sqref="AE19">
    <cfRule type="cellIs" priority="501" dxfId="11" operator="equal" stopIfTrue="1">
      <formula>"No Aceptable"</formula>
    </cfRule>
    <cfRule type="cellIs" priority="502" dxfId="10" operator="equal" stopIfTrue="1">
      <formula>"Aceptable"</formula>
    </cfRule>
  </conditionalFormatting>
  <conditionalFormatting sqref="AN19">
    <cfRule type="containsText" priority="500" dxfId="9" operator="containsText" stopIfTrue="1" text="RIESGO ACEPTABLE">
      <formula>NOT(ISERROR(SEARCH("RIESGO ACEPTABLE",AN19)))</formula>
    </cfRule>
  </conditionalFormatting>
  <conditionalFormatting sqref="AN19">
    <cfRule type="containsText" priority="499" dxfId="8" operator="containsText" stopIfTrue="1" text="RIESGO NO ACEPTABLE">
      <formula>NOT(ISERROR(SEARCH("RIESGO NO ACEPTABLE",AN19)))</formula>
    </cfRule>
  </conditionalFormatting>
  <conditionalFormatting sqref="AU19">
    <cfRule type="cellIs" priority="497" dxfId="11" operator="equal" stopIfTrue="1">
      <formula>"No Aceptable"</formula>
    </cfRule>
    <cfRule type="cellIs" priority="498" dxfId="10" operator="equal" stopIfTrue="1">
      <formula>"Aceptable"</formula>
    </cfRule>
  </conditionalFormatting>
  <conditionalFormatting sqref="AQ22">
    <cfRule type="cellIs" priority="495" dxfId="11" operator="equal" stopIfTrue="1">
      <formula>"No Aceptable"</formula>
    </cfRule>
    <cfRule type="cellIs" priority="496" dxfId="10" operator="equal" stopIfTrue="1">
      <formula>"Aceptable"</formula>
    </cfRule>
  </conditionalFormatting>
  <conditionalFormatting sqref="Z14">
    <cfRule type="containsText" priority="494" dxfId="9" operator="containsText" stopIfTrue="1" text="RIESGO ACEPTABLE">
      <formula>NOT(ISERROR(SEARCH("RIESGO ACEPTABLE",Z14)))</formula>
    </cfRule>
  </conditionalFormatting>
  <conditionalFormatting sqref="Z14">
    <cfRule type="containsText" priority="493" dxfId="8" operator="containsText" stopIfTrue="1" text="RIESGO NO ACEPTABLE">
      <formula>NOT(ISERROR(SEARCH("RIESGO NO ACEPTABLE",Z14)))</formula>
    </cfRule>
  </conditionalFormatting>
  <conditionalFormatting sqref="Z19">
    <cfRule type="containsText" priority="492" dxfId="9" operator="containsText" stopIfTrue="1" text="RIESGO ACEPTABLE">
      <formula>NOT(ISERROR(SEARCH("RIESGO ACEPTABLE",Z19)))</formula>
    </cfRule>
  </conditionalFormatting>
  <conditionalFormatting sqref="Z19">
    <cfRule type="containsText" priority="491" dxfId="8" operator="containsText" stopIfTrue="1" text="RIESGO NO ACEPTABLE">
      <formula>NOT(ISERROR(SEARCH("RIESGO NO ACEPTABLE",Z19)))</formula>
    </cfRule>
  </conditionalFormatting>
  <conditionalFormatting sqref="Z15">
    <cfRule type="containsText" priority="490" dxfId="9" operator="containsText" stopIfTrue="1" text="RIESGO ACEPTABLE">
      <formula>NOT(ISERROR(SEARCH("RIESGO ACEPTABLE",Z15)))</formula>
    </cfRule>
  </conditionalFormatting>
  <conditionalFormatting sqref="Z15">
    <cfRule type="containsText" priority="489" dxfId="8" operator="containsText" stopIfTrue="1" text="RIESGO NO ACEPTABLE">
      <formula>NOT(ISERROR(SEARCH("RIESGO NO ACEPTABLE",Z15)))</formula>
    </cfRule>
  </conditionalFormatting>
  <conditionalFormatting sqref="Z18">
    <cfRule type="containsText" priority="488" dxfId="9" operator="containsText" stopIfTrue="1" text="RIESGO ACEPTABLE">
      <formula>NOT(ISERROR(SEARCH("RIESGO ACEPTABLE",Z18)))</formula>
    </cfRule>
  </conditionalFormatting>
  <conditionalFormatting sqref="Z18">
    <cfRule type="containsText" priority="487" dxfId="8" operator="containsText" stopIfTrue="1" text="RIESGO NO ACEPTABLE">
      <formula>NOT(ISERROR(SEARCH("RIESGO NO ACEPTABLE",Z18)))</formula>
    </cfRule>
  </conditionalFormatting>
  <conditionalFormatting sqref="AQ24">
    <cfRule type="cellIs" priority="485" dxfId="11" operator="equal" stopIfTrue="1">
      <formula>"No Aceptable"</formula>
    </cfRule>
    <cfRule type="cellIs" priority="486" dxfId="10" operator="equal" stopIfTrue="1">
      <formula>"Aceptable"</formula>
    </cfRule>
  </conditionalFormatting>
  <conditionalFormatting sqref="AQ25">
    <cfRule type="cellIs" priority="483" dxfId="11" operator="equal" stopIfTrue="1">
      <formula>"No Aceptable"</formula>
    </cfRule>
    <cfRule type="cellIs" priority="484" dxfId="10" operator="equal" stopIfTrue="1">
      <formula>"Aceptable"</formula>
    </cfRule>
  </conditionalFormatting>
  <conditionalFormatting sqref="AQ26">
    <cfRule type="cellIs" priority="481" dxfId="11" operator="equal" stopIfTrue="1">
      <formula>"No Aceptable"</formula>
    </cfRule>
    <cfRule type="cellIs" priority="482" dxfId="10" operator="equal" stopIfTrue="1">
      <formula>"Aceptable"</formula>
    </cfRule>
  </conditionalFormatting>
  <conditionalFormatting sqref="AN27">
    <cfRule type="containsText" priority="480" dxfId="9" operator="containsText" stopIfTrue="1" text="RIESGO ACEPTABLE">
      <formula>NOT(ISERROR(SEARCH("RIESGO ACEPTABLE",AN27)))</formula>
    </cfRule>
  </conditionalFormatting>
  <conditionalFormatting sqref="AN27">
    <cfRule type="containsText" priority="479" dxfId="8" operator="containsText" stopIfTrue="1" text="RIESGO NO ACEPTABLE">
      <formula>NOT(ISERROR(SEARCH("RIESGO NO ACEPTABLE",AN27)))</formula>
    </cfRule>
  </conditionalFormatting>
  <conditionalFormatting sqref="AQ27">
    <cfRule type="cellIs" priority="477" dxfId="11" operator="equal" stopIfTrue="1">
      <formula>"No Aceptable"</formula>
    </cfRule>
    <cfRule type="cellIs" priority="478" dxfId="10" operator="equal" stopIfTrue="1">
      <formula>"Aceptable"</formula>
    </cfRule>
  </conditionalFormatting>
  <conditionalFormatting sqref="Z27">
    <cfRule type="containsText" priority="476" dxfId="9" operator="containsText" stopIfTrue="1" text="RIESGO ACEPTABLE">
      <formula>NOT(ISERROR(SEARCH("RIESGO ACEPTABLE",Z27)))</formula>
    </cfRule>
  </conditionalFormatting>
  <conditionalFormatting sqref="Z27">
    <cfRule type="containsText" priority="475" dxfId="8" operator="containsText" stopIfTrue="1" text="RIESGO NO ACEPTABLE">
      <formula>NOT(ISERROR(SEARCH("RIESGO NO ACEPTABLE",Z27)))</formula>
    </cfRule>
  </conditionalFormatting>
  <conditionalFormatting sqref="V28">
    <cfRule type="containsText" priority="474" dxfId="9" operator="containsText" stopIfTrue="1" text="RIESGO ACEPTABLE">
      <formula>NOT(ISERROR(SEARCH("RIESGO ACEPTABLE",V28)))</formula>
    </cfRule>
  </conditionalFormatting>
  <conditionalFormatting sqref="V28">
    <cfRule type="containsText" priority="473" dxfId="8" operator="containsText" stopIfTrue="1" text="RIESGO NO ACEPTABLE">
      <formula>NOT(ISERROR(SEARCH("RIESGO NO ACEPTABLE",V28)))</formula>
    </cfRule>
  </conditionalFormatting>
  <conditionalFormatting sqref="AN28">
    <cfRule type="containsText" priority="472" dxfId="9" operator="containsText" stopIfTrue="1" text="RIESGO ACEPTABLE">
      <formula>NOT(ISERROR(SEARCH("RIESGO ACEPTABLE",AN28)))</formula>
    </cfRule>
  </conditionalFormatting>
  <conditionalFormatting sqref="AN28">
    <cfRule type="containsText" priority="471" dxfId="8" operator="containsText" stopIfTrue="1" text="RIESGO NO ACEPTABLE">
      <formula>NOT(ISERROR(SEARCH("RIESGO NO ACEPTABLE",AN28)))</formula>
    </cfRule>
  </conditionalFormatting>
  <conditionalFormatting sqref="Z28">
    <cfRule type="containsText" priority="470" dxfId="9" operator="containsText" stopIfTrue="1" text="RIESGO ACEPTABLE">
      <formula>NOT(ISERROR(SEARCH("RIESGO ACEPTABLE",Z28)))</formula>
    </cfRule>
  </conditionalFormatting>
  <conditionalFormatting sqref="Z28">
    <cfRule type="containsText" priority="469" dxfId="8" operator="containsText" stopIfTrue="1" text="RIESGO NO ACEPTABLE">
      <formula>NOT(ISERROR(SEARCH("RIESGO NO ACEPTABLE",Z28)))</formula>
    </cfRule>
  </conditionalFormatting>
  <conditionalFormatting sqref="AQ29">
    <cfRule type="cellIs" priority="467" dxfId="11" operator="equal" stopIfTrue="1">
      <formula>"No Aceptable"</formula>
    </cfRule>
    <cfRule type="cellIs" priority="468" dxfId="10" operator="equal" stopIfTrue="1">
      <formula>"Aceptable"</formula>
    </cfRule>
  </conditionalFormatting>
  <conditionalFormatting sqref="AN30">
    <cfRule type="containsText" priority="466" dxfId="9" operator="containsText" stopIfTrue="1" text="RIESGO ACEPTABLE">
      <formula>NOT(ISERROR(SEARCH("RIESGO ACEPTABLE",AN30)))</formula>
    </cfRule>
  </conditionalFormatting>
  <conditionalFormatting sqref="AN30">
    <cfRule type="containsText" priority="465" dxfId="8" operator="containsText" stopIfTrue="1" text="RIESGO NO ACEPTABLE">
      <formula>NOT(ISERROR(SEARCH("RIESGO NO ACEPTABLE",AN30)))</formula>
    </cfRule>
  </conditionalFormatting>
  <conditionalFormatting sqref="Z30">
    <cfRule type="containsText" priority="464" dxfId="9" operator="containsText" stopIfTrue="1" text="RIESGO ACEPTABLE">
      <formula>NOT(ISERROR(SEARCH("RIESGO ACEPTABLE",Z30)))</formula>
    </cfRule>
  </conditionalFormatting>
  <conditionalFormatting sqref="Z30">
    <cfRule type="containsText" priority="463" dxfId="8" operator="containsText" stopIfTrue="1" text="RIESGO NO ACEPTABLE">
      <formula>NOT(ISERROR(SEARCH("RIESGO NO ACEPTABLE",Z30)))</formula>
    </cfRule>
  </conditionalFormatting>
  <conditionalFormatting sqref="AN31 Z31">
    <cfRule type="containsText" priority="462" dxfId="9" operator="containsText" stopIfTrue="1" text="RIESGO ACEPTABLE">
      <formula>NOT(ISERROR(SEARCH("RIESGO ACEPTABLE",Z31)))</formula>
    </cfRule>
  </conditionalFormatting>
  <conditionalFormatting sqref="AN31 Z31">
    <cfRule type="containsText" priority="461" dxfId="8" operator="containsText" stopIfTrue="1" text="RIESGO NO ACEPTABLE">
      <formula>NOT(ISERROR(SEARCH("RIESGO NO ACEPTABLE",Z31)))</formula>
    </cfRule>
  </conditionalFormatting>
  <conditionalFormatting sqref="Z32 AN32">
    <cfRule type="containsText" priority="460" dxfId="9" operator="containsText" stopIfTrue="1" text="RIESGO ACEPTABLE">
      <formula>NOT(ISERROR(SEARCH("RIESGO ACEPTABLE",Z32)))</formula>
    </cfRule>
  </conditionalFormatting>
  <conditionalFormatting sqref="Z32 AN32">
    <cfRule type="containsText" priority="459" dxfId="8" operator="containsText" stopIfTrue="1" text="RIESGO NO ACEPTABLE">
      <formula>NOT(ISERROR(SEARCH("RIESGO NO ACEPTABLE",Z32)))</formula>
    </cfRule>
  </conditionalFormatting>
  <conditionalFormatting sqref="AN33">
    <cfRule type="containsText" priority="458" dxfId="9" operator="containsText" stopIfTrue="1" text="RIESGO ACEPTABLE">
      <formula>NOT(ISERROR(SEARCH("RIESGO ACEPTABLE",AN33)))</formula>
    </cfRule>
  </conditionalFormatting>
  <conditionalFormatting sqref="AN33">
    <cfRule type="containsText" priority="457" dxfId="8" operator="containsText" stopIfTrue="1" text="RIESGO NO ACEPTABLE">
      <formula>NOT(ISERROR(SEARCH("RIESGO NO ACEPTABLE",AN33)))</formula>
    </cfRule>
  </conditionalFormatting>
  <conditionalFormatting sqref="AQ33">
    <cfRule type="cellIs" priority="455" dxfId="11" operator="equal" stopIfTrue="1">
      <formula>"No Aceptable"</formula>
    </cfRule>
    <cfRule type="cellIs" priority="456" dxfId="10" operator="equal" stopIfTrue="1">
      <formula>"Aceptable"</formula>
    </cfRule>
  </conditionalFormatting>
  <conditionalFormatting sqref="Z33">
    <cfRule type="containsText" priority="454" dxfId="9" operator="containsText" stopIfTrue="1" text="RIESGO ACEPTABLE">
      <formula>NOT(ISERROR(SEARCH("RIESGO ACEPTABLE",Z33)))</formula>
    </cfRule>
  </conditionalFormatting>
  <conditionalFormatting sqref="Z33">
    <cfRule type="containsText" priority="453" dxfId="8" operator="containsText" stopIfTrue="1" text="RIESGO NO ACEPTABLE">
      <formula>NOT(ISERROR(SEARCH("RIESGO NO ACEPTABLE",Z33)))</formula>
    </cfRule>
  </conditionalFormatting>
  <conditionalFormatting sqref="V34">
    <cfRule type="containsText" priority="452" dxfId="9" operator="containsText" stopIfTrue="1" text="RIESGO ACEPTABLE">
      <formula>NOT(ISERROR(SEARCH("RIESGO ACEPTABLE",V34)))</formula>
    </cfRule>
  </conditionalFormatting>
  <conditionalFormatting sqref="V34">
    <cfRule type="containsText" priority="451" dxfId="8" operator="containsText" stopIfTrue="1" text="RIESGO NO ACEPTABLE">
      <formula>NOT(ISERROR(SEARCH("RIESGO NO ACEPTABLE",V34)))</formula>
    </cfRule>
  </conditionalFormatting>
  <conditionalFormatting sqref="AN34">
    <cfRule type="containsText" priority="450" dxfId="9" operator="containsText" stopIfTrue="1" text="RIESGO ACEPTABLE">
      <formula>NOT(ISERROR(SEARCH("RIESGO ACEPTABLE",AN34)))</formula>
    </cfRule>
  </conditionalFormatting>
  <conditionalFormatting sqref="AN34">
    <cfRule type="containsText" priority="449" dxfId="8" operator="containsText" stopIfTrue="1" text="RIESGO NO ACEPTABLE">
      <formula>NOT(ISERROR(SEARCH("RIESGO NO ACEPTABLE",AN34)))</formula>
    </cfRule>
  </conditionalFormatting>
  <conditionalFormatting sqref="Z34">
    <cfRule type="containsText" priority="448" dxfId="9" operator="containsText" stopIfTrue="1" text="RIESGO ACEPTABLE">
      <formula>NOT(ISERROR(SEARCH("RIESGO ACEPTABLE",Z34)))</formula>
    </cfRule>
  </conditionalFormatting>
  <conditionalFormatting sqref="Z34">
    <cfRule type="containsText" priority="447" dxfId="8" operator="containsText" stopIfTrue="1" text="RIESGO NO ACEPTABLE">
      <formula>NOT(ISERROR(SEARCH("RIESGO NO ACEPTABLE",Z34)))</formula>
    </cfRule>
  </conditionalFormatting>
  <conditionalFormatting sqref="AN35">
    <cfRule type="containsText" priority="446" dxfId="9" operator="containsText" stopIfTrue="1" text="RIESGO ACEPTABLE">
      <formula>NOT(ISERROR(SEARCH("RIESGO ACEPTABLE",AN35)))</formula>
    </cfRule>
  </conditionalFormatting>
  <conditionalFormatting sqref="AN35">
    <cfRule type="containsText" priority="445" dxfId="8" operator="containsText" stopIfTrue="1" text="RIESGO NO ACEPTABLE">
      <formula>NOT(ISERROR(SEARCH("RIESGO NO ACEPTABLE",AN35)))</formula>
    </cfRule>
  </conditionalFormatting>
  <conditionalFormatting sqref="AQ35">
    <cfRule type="cellIs" priority="443" dxfId="11" operator="equal" stopIfTrue="1">
      <formula>"No Aceptable"</formula>
    </cfRule>
    <cfRule type="cellIs" priority="444" dxfId="10" operator="equal" stopIfTrue="1">
      <formula>"Aceptable"</formula>
    </cfRule>
  </conditionalFormatting>
  <conditionalFormatting sqref="AN36">
    <cfRule type="containsText" priority="442" dxfId="9" operator="containsText" stopIfTrue="1" text="RIESGO ACEPTABLE">
      <formula>NOT(ISERROR(SEARCH("RIESGO ACEPTABLE",AN36)))</formula>
    </cfRule>
  </conditionalFormatting>
  <conditionalFormatting sqref="AN36">
    <cfRule type="containsText" priority="441" dxfId="8" operator="containsText" stopIfTrue="1" text="RIESGO NO ACEPTABLE">
      <formula>NOT(ISERROR(SEARCH("RIESGO NO ACEPTABLE",AN36)))</formula>
    </cfRule>
  </conditionalFormatting>
  <conditionalFormatting sqref="Z36">
    <cfRule type="containsText" priority="440" dxfId="9" operator="containsText" stopIfTrue="1" text="RIESGO ACEPTABLE">
      <formula>NOT(ISERROR(SEARCH("RIESGO ACEPTABLE",Z36)))</formula>
    </cfRule>
  </conditionalFormatting>
  <conditionalFormatting sqref="Z36">
    <cfRule type="containsText" priority="439" dxfId="8" operator="containsText" stopIfTrue="1" text="RIESGO NO ACEPTABLE">
      <formula>NOT(ISERROR(SEARCH("RIESGO NO ACEPTABLE",Z36)))</formula>
    </cfRule>
  </conditionalFormatting>
  <conditionalFormatting sqref="AN37 Z37">
    <cfRule type="containsText" priority="438" dxfId="9" operator="containsText" stopIfTrue="1" text="RIESGO ACEPTABLE">
      <formula>NOT(ISERROR(SEARCH("RIESGO ACEPTABLE",Z37)))</formula>
    </cfRule>
  </conditionalFormatting>
  <conditionalFormatting sqref="AN37 Z37">
    <cfRule type="containsText" priority="437" dxfId="8" operator="containsText" stopIfTrue="1" text="RIESGO NO ACEPTABLE">
      <formula>NOT(ISERROR(SEARCH("RIESGO NO ACEPTABLE",Z37)))</formula>
    </cfRule>
  </conditionalFormatting>
  <conditionalFormatting sqref="Z29">
    <cfRule type="containsText" priority="436" dxfId="9" operator="containsText" stopIfTrue="1" text="RIESGO ACEPTABLE">
      <formula>NOT(ISERROR(SEARCH("RIESGO ACEPTABLE",Z29)))</formula>
    </cfRule>
  </conditionalFormatting>
  <conditionalFormatting sqref="Z29">
    <cfRule type="containsText" priority="435" dxfId="8" operator="containsText" stopIfTrue="1" text="RIESGO NO ACEPTABLE">
      <formula>NOT(ISERROR(SEARCH("RIESGO NO ACEPTABLE",Z29)))</formula>
    </cfRule>
  </conditionalFormatting>
  <conditionalFormatting sqref="AN14">
    <cfRule type="containsText" priority="414" dxfId="9" operator="containsText" stopIfTrue="1" text="RIESGO ACEPTABLE">
      <formula>NOT(ISERROR(SEARCH("RIESGO ACEPTABLE",AN14)))</formula>
    </cfRule>
  </conditionalFormatting>
  <conditionalFormatting sqref="AN14">
    <cfRule type="containsText" priority="413" dxfId="8" operator="containsText" stopIfTrue="1" text="RIESGO NO ACEPTABLE">
      <formula>NOT(ISERROR(SEARCH("RIESGO NO ACEPTABLE",AN14)))</formula>
    </cfRule>
  </conditionalFormatting>
  <conditionalFormatting sqref="AN18">
    <cfRule type="containsText" priority="412" dxfId="9" operator="containsText" stopIfTrue="1" text="RIESGO ACEPTABLE">
      <formula>NOT(ISERROR(SEARCH("RIESGO ACEPTABLE",AN18)))</formula>
    </cfRule>
  </conditionalFormatting>
  <conditionalFormatting sqref="AN18">
    <cfRule type="containsText" priority="411" dxfId="8" operator="containsText" stopIfTrue="1" text="RIESGO NO ACEPTABLE">
      <formula>NOT(ISERROR(SEARCH("RIESGO NO ACEPTABLE",AN18)))</formula>
    </cfRule>
  </conditionalFormatting>
  <conditionalFormatting sqref="AK28">
    <cfRule type="cellIs" priority="342" dxfId="3" operator="equal">
      <formula>"ALTO"</formula>
    </cfRule>
    <cfRule type="cellIs" priority="343" dxfId="2" operator="equal">
      <formula>"BAJO"</formula>
    </cfRule>
    <cfRule type="cellIs" priority="344" dxfId="1" operator="equal">
      <formula>"MEDIO"</formula>
    </cfRule>
  </conditionalFormatting>
  <conditionalFormatting sqref="AK28">
    <cfRule type="containsText" priority="341" dxfId="0" operator="containsText" stopIfTrue="1" text="MUY ALTO">
      <formula>NOT(ISERROR(SEARCH("MUY ALTO",AK28)))</formula>
    </cfRule>
  </conditionalFormatting>
  <conditionalFormatting sqref="Z35">
    <cfRule type="containsText" priority="402" dxfId="9" operator="containsText" stopIfTrue="1" text="RIESGO ACEPTABLE">
      <formula>NOT(ISERROR(SEARCH("RIESGO ACEPTABLE",Z35)))</formula>
    </cfRule>
  </conditionalFormatting>
  <conditionalFormatting sqref="Z35">
    <cfRule type="containsText" priority="401" dxfId="8" operator="containsText" stopIfTrue="1" text="RIESGO NO ACEPTABLE">
      <formula>NOT(ISERROR(SEARCH("RIESGO NO ACEPTABLE",Z35)))</formula>
    </cfRule>
  </conditionalFormatting>
  <conditionalFormatting sqref="W14">
    <cfRule type="cellIs" priority="398" dxfId="3" operator="equal">
      <formula>"ALTO"</formula>
    </cfRule>
    <cfRule type="cellIs" priority="399" dxfId="2" operator="equal">
      <formula>"BAJO"</formula>
    </cfRule>
    <cfRule type="cellIs" priority="400" dxfId="1" operator="equal">
      <formula>"MEDIO"</formula>
    </cfRule>
  </conditionalFormatting>
  <conditionalFormatting sqref="W14">
    <cfRule type="containsText" priority="397" dxfId="0" operator="containsText" stopIfTrue="1" text="MUY ALTO">
      <formula>NOT(ISERROR(SEARCH("MUY ALTO",W14)))</formula>
    </cfRule>
  </conditionalFormatting>
  <conditionalFormatting sqref="W15">
    <cfRule type="cellIs" priority="394" dxfId="3" operator="equal">
      <formula>"ALTO"</formula>
    </cfRule>
    <cfRule type="cellIs" priority="395" dxfId="2" operator="equal">
      <formula>"BAJO"</formula>
    </cfRule>
    <cfRule type="cellIs" priority="396" dxfId="1" operator="equal">
      <formula>"MEDIO"</formula>
    </cfRule>
  </conditionalFormatting>
  <conditionalFormatting sqref="W15">
    <cfRule type="containsText" priority="393" dxfId="0" operator="containsText" stopIfTrue="1" text="MUY ALTO">
      <formula>NOT(ISERROR(SEARCH("MUY ALTO",W15)))</formula>
    </cfRule>
  </conditionalFormatting>
  <conditionalFormatting sqref="W19 W22">
    <cfRule type="cellIs" priority="390" dxfId="3" operator="equal">
      <formula>"ALTO"</formula>
    </cfRule>
    <cfRule type="cellIs" priority="391" dxfId="2" operator="equal">
      <formula>"BAJO"</formula>
    </cfRule>
    <cfRule type="cellIs" priority="392" dxfId="1" operator="equal">
      <formula>"MEDIO"</formula>
    </cfRule>
  </conditionalFormatting>
  <conditionalFormatting sqref="W19 W22">
    <cfRule type="containsText" priority="389" dxfId="0" operator="containsText" stopIfTrue="1" text="MUY ALTO">
      <formula>NOT(ISERROR(SEARCH("MUY ALTO",W19)))</formula>
    </cfRule>
  </conditionalFormatting>
  <conditionalFormatting sqref="W24:W28">
    <cfRule type="cellIs" priority="386" dxfId="3" operator="equal">
      <formula>"ALTO"</formula>
    </cfRule>
    <cfRule type="cellIs" priority="387" dxfId="2" operator="equal">
      <formula>"BAJO"</formula>
    </cfRule>
    <cfRule type="cellIs" priority="388" dxfId="1" operator="equal">
      <formula>"MEDIO"</formula>
    </cfRule>
  </conditionalFormatting>
  <conditionalFormatting sqref="W24:W28">
    <cfRule type="containsText" priority="385" dxfId="0" operator="containsText" stopIfTrue="1" text="MUY ALTO">
      <formula>NOT(ISERROR(SEARCH("MUY ALTO",W24)))</formula>
    </cfRule>
  </conditionalFormatting>
  <conditionalFormatting sqref="W32:W34">
    <cfRule type="cellIs" priority="382" dxfId="3" operator="equal">
      <formula>"ALTO"</formula>
    </cfRule>
    <cfRule type="cellIs" priority="383" dxfId="2" operator="equal">
      <formula>"BAJO"</formula>
    </cfRule>
    <cfRule type="cellIs" priority="384" dxfId="1" operator="equal">
      <formula>"MEDIO"</formula>
    </cfRule>
  </conditionalFormatting>
  <conditionalFormatting sqref="W32:W34">
    <cfRule type="containsText" priority="381" dxfId="0" operator="containsText" stopIfTrue="1" text="MUY ALTO">
      <formula>NOT(ISERROR(SEARCH("MUY ALTO",W32)))</formula>
    </cfRule>
  </conditionalFormatting>
  <conditionalFormatting sqref="W38">
    <cfRule type="cellIs" priority="378" dxfId="3" operator="equal">
      <formula>"ALTO"</formula>
    </cfRule>
    <cfRule type="cellIs" priority="379" dxfId="2" operator="equal">
      <formula>"BAJO"</formula>
    </cfRule>
    <cfRule type="cellIs" priority="380" dxfId="1" operator="equal">
      <formula>"MEDIO"</formula>
    </cfRule>
  </conditionalFormatting>
  <conditionalFormatting sqref="W38">
    <cfRule type="containsText" priority="377" dxfId="0" operator="containsText" stopIfTrue="1" text="MUY ALTO">
      <formula>NOT(ISERROR(SEARCH("MUY ALTO",W38)))</formula>
    </cfRule>
  </conditionalFormatting>
  <conditionalFormatting sqref="W23">
    <cfRule type="cellIs" priority="374" dxfId="3" operator="equal">
      <formula>"ALTO"</formula>
    </cfRule>
    <cfRule type="cellIs" priority="375" dxfId="2" operator="equal">
      <formula>"BAJO"</formula>
    </cfRule>
    <cfRule type="cellIs" priority="376" dxfId="1" operator="equal">
      <formula>"MEDIO"</formula>
    </cfRule>
  </conditionalFormatting>
  <conditionalFormatting sqref="W23">
    <cfRule type="containsText" priority="373" dxfId="0" operator="containsText" stopIfTrue="1" text="MUY ALTO">
      <formula>NOT(ISERROR(SEARCH("MUY ALTO",W23)))</formula>
    </cfRule>
  </conditionalFormatting>
  <conditionalFormatting sqref="W29:W31">
    <cfRule type="cellIs" priority="370" dxfId="3" operator="equal">
      <formula>"ALTO"</formula>
    </cfRule>
    <cfRule type="cellIs" priority="371" dxfId="2" operator="equal">
      <formula>"BAJO"</formula>
    </cfRule>
    <cfRule type="cellIs" priority="372" dxfId="1" operator="equal">
      <formula>"MEDIO"</formula>
    </cfRule>
  </conditionalFormatting>
  <conditionalFormatting sqref="W29:W31">
    <cfRule type="containsText" priority="369" dxfId="0" operator="containsText" stopIfTrue="1" text="MUY ALTO">
      <formula>NOT(ISERROR(SEARCH("MUY ALTO",W29)))</formula>
    </cfRule>
  </conditionalFormatting>
  <conditionalFormatting sqref="W35:W37">
    <cfRule type="cellIs" priority="366" dxfId="3" operator="equal">
      <formula>"ALTO"</formula>
    </cfRule>
    <cfRule type="cellIs" priority="367" dxfId="2" operator="equal">
      <formula>"BAJO"</formula>
    </cfRule>
    <cfRule type="cellIs" priority="368" dxfId="1" operator="equal">
      <formula>"MEDIO"</formula>
    </cfRule>
  </conditionalFormatting>
  <conditionalFormatting sqref="W35:W37">
    <cfRule type="containsText" priority="365" dxfId="0" operator="containsText" stopIfTrue="1" text="MUY ALTO">
      <formula>NOT(ISERROR(SEARCH("MUY ALTO",W35)))</formula>
    </cfRule>
  </conditionalFormatting>
  <conditionalFormatting sqref="AK19">
    <cfRule type="cellIs" priority="362" dxfId="3" operator="equal">
      <formula>"ALTO"</formula>
    </cfRule>
    <cfRule type="cellIs" priority="363" dxfId="2" operator="equal">
      <formula>"BAJO"</formula>
    </cfRule>
    <cfRule type="cellIs" priority="364" dxfId="1" operator="equal">
      <formula>"MEDIO"</formula>
    </cfRule>
  </conditionalFormatting>
  <conditionalFormatting sqref="AK19">
    <cfRule type="containsText" priority="361" dxfId="0" operator="containsText" stopIfTrue="1" text="MUY ALTO">
      <formula>NOT(ISERROR(SEARCH("MUY ALTO",AK19)))</formula>
    </cfRule>
  </conditionalFormatting>
  <conditionalFormatting sqref="AK14:AK15">
    <cfRule type="cellIs" priority="358" dxfId="3" operator="equal">
      <formula>"ALTO"</formula>
    </cfRule>
    <cfRule type="cellIs" priority="359" dxfId="2" operator="equal">
      <formula>"BAJO"</formula>
    </cfRule>
    <cfRule type="cellIs" priority="360" dxfId="1" operator="equal">
      <formula>"MEDIO"</formula>
    </cfRule>
  </conditionalFormatting>
  <conditionalFormatting sqref="AK14:AK15">
    <cfRule type="containsText" priority="357" dxfId="0" operator="containsText" stopIfTrue="1" text="MUY ALTO">
      <formula>NOT(ISERROR(SEARCH("MUY ALTO",AK14)))</formula>
    </cfRule>
  </conditionalFormatting>
  <conditionalFormatting sqref="AK22:AK23">
    <cfRule type="cellIs" priority="354" dxfId="3" operator="equal">
      <formula>"ALTO"</formula>
    </cfRule>
    <cfRule type="cellIs" priority="355" dxfId="2" operator="equal">
      <formula>"BAJO"</formula>
    </cfRule>
    <cfRule type="cellIs" priority="356" dxfId="1" operator="equal">
      <formula>"MEDIO"</formula>
    </cfRule>
  </conditionalFormatting>
  <conditionalFormatting sqref="AK22:AK23">
    <cfRule type="containsText" priority="353" dxfId="0" operator="containsText" stopIfTrue="1" text="MUY ALTO">
      <formula>NOT(ISERROR(SEARCH("MUY ALTO",AK22)))</formula>
    </cfRule>
  </conditionalFormatting>
  <conditionalFormatting sqref="AK24">
    <cfRule type="cellIs" priority="350" dxfId="3" operator="equal">
      <formula>"ALTO"</formula>
    </cfRule>
    <cfRule type="cellIs" priority="351" dxfId="2" operator="equal">
      <formula>"BAJO"</formula>
    </cfRule>
    <cfRule type="cellIs" priority="352" dxfId="1" operator="equal">
      <formula>"MEDIO"</formula>
    </cfRule>
  </conditionalFormatting>
  <conditionalFormatting sqref="AK24">
    <cfRule type="containsText" priority="349" dxfId="0" operator="containsText" stopIfTrue="1" text="MUY ALTO">
      <formula>NOT(ISERROR(SEARCH("MUY ALTO",AK24)))</formula>
    </cfRule>
  </conditionalFormatting>
  <conditionalFormatting sqref="AK26">
    <cfRule type="cellIs" priority="346" dxfId="3" operator="equal">
      <formula>"ALTO"</formula>
    </cfRule>
    <cfRule type="cellIs" priority="347" dxfId="2" operator="equal">
      <formula>"BAJO"</formula>
    </cfRule>
    <cfRule type="cellIs" priority="348" dxfId="1" operator="equal">
      <formula>"MEDIO"</formula>
    </cfRule>
  </conditionalFormatting>
  <conditionalFormatting sqref="AK26">
    <cfRule type="containsText" priority="345" dxfId="0" operator="containsText" stopIfTrue="1" text="MUY ALTO">
      <formula>NOT(ISERROR(SEARCH("MUY ALTO",AK26)))</formula>
    </cfRule>
  </conditionalFormatting>
  <conditionalFormatting sqref="AK32">
    <cfRule type="cellIs" priority="338" dxfId="3" operator="equal">
      <formula>"ALTO"</formula>
    </cfRule>
    <cfRule type="cellIs" priority="339" dxfId="2" operator="equal">
      <formula>"BAJO"</formula>
    </cfRule>
    <cfRule type="cellIs" priority="340" dxfId="1" operator="equal">
      <formula>"MEDIO"</formula>
    </cfRule>
  </conditionalFormatting>
  <conditionalFormatting sqref="AK32">
    <cfRule type="containsText" priority="337" dxfId="0" operator="containsText" stopIfTrue="1" text="MUY ALTO">
      <formula>NOT(ISERROR(SEARCH("MUY ALTO",AK32)))</formula>
    </cfRule>
  </conditionalFormatting>
  <conditionalFormatting sqref="AK34">
    <cfRule type="cellIs" priority="334" dxfId="3" operator="equal">
      <formula>"ALTO"</formula>
    </cfRule>
    <cfRule type="cellIs" priority="335" dxfId="2" operator="equal">
      <formula>"BAJO"</formula>
    </cfRule>
    <cfRule type="cellIs" priority="336" dxfId="1" operator="equal">
      <formula>"MEDIO"</formula>
    </cfRule>
  </conditionalFormatting>
  <conditionalFormatting sqref="AK34">
    <cfRule type="containsText" priority="333" dxfId="0" operator="containsText" stopIfTrue="1" text="MUY ALTO">
      <formula>NOT(ISERROR(SEARCH("MUY ALTO",AK34)))</formula>
    </cfRule>
  </conditionalFormatting>
  <conditionalFormatting sqref="W45">
    <cfRule type="cellIs" priority="206" dxfId="3" operator="equal">
      <formula>"ALTO"</formula>
    </cfRule>
    <cfRule type="cellIs" priority="207" dxfId="2" operator="equal">
      <formula>"BAJO"</formula>
    </cfRule>
    <cfRule type="cellIs" priority="208" dxfId="1" operator="equal">
      <formula>"MEDIO"</formula>
    </cfRule>
  </conditionalFormatting>
  <conditionalFormatting sqref="W45">
    <cfRule type="containsText" priority="205" dxfId="0" operator="containsText" stopIfTrue="1" text="MUY ALTO">
      <formula>NOT(ISERROR(SEARCH("MUY ALTO",W45)))</formula>
    </cfRule>
  </conditionalFormatting>
  <conditionalFormatting sqref="AK38">
    <cfRule type="cellIs" priority="318" dxfId="3" operator="equal">
      <formula>"ALTO"</formula>
    </cfRule>
    <cfRule type="cellIs" priority="319" dxfId="2" operator="equal">
      <formula>"BAJO"</formula>
    </cfRule>
    <cfRule type="cellIs" priority="320" dxfId="1" operator="equal">
      <formula>"MEDIO"</formula>
    </cfRule>
  </conditionalFormatting>
  <conditionalFormatting sqref="AK38">
    <cfRule type="containsText" priority="317" dxfId="0" operator="containsText" stopIfTrue="1" text="MUY ALTO">
      <formula>NOT(ISERROR(SEARCH("MUY ALTO",AK38)))</formula>
    </cfRule>
  </conditionalFormatting>
  <conditionalFormatting sqref="AK25">
    <cfRule type="cellIs" priority="314" dxfId="3" operator="equal">
      <formula>"ALTO"</formula>
    </cfRule>
    <cfRule type="cellIs" priority="315" dxfId="2" operator="equal">
      <formula>"BAJO"</formula>
    </cfRule>
    <cfRule type="cellIs" priority="316" dxfId="1" operator="equal">
      <formula>"MEDIO"</formula>
    </cfRule>
  </conditionalFormatting>
  <conditionalFormatting sqref="AK25">
    <cfRule type="containsText" priority="313" dxfId="0" operator="containsText" stopIfTrue="1" text="MUY ALTO">
      <formula>NOT(ISERROR(SEARCH("MUY ALTO",AK25)))</formula>
    </cfRule>
  </conditionalFormatting>
  <conditionalFormatting sqref="AK27">
    <cfRule type="cellIs" priority="310" dxfId="3" operator="equal">
      <formula>"ALTO"</formula>
    </cfRule>
    <cfRule type="cellIs" priority="311" dxfId="2" operator="equal">
      <formula>"BAJO"</formula>
    </cfRule>
    <cfRule type="cellIs" priority="312" dxfId="1" operator="equal">
      <formula>"MEDIO"</formula>
    </cfRule>
  </conditionalFormatting>
  <conditionalFormatting sqref="AK27">
    <cfRule type="containsText" priority="309" dxfId="0" operator="containsText" stopIfTrue="1" text="MUY ALTO">
      <formula>NOT(ISERROR(SEARCH("MUY ALTO",AK27)))</formula>
    </cfRule>
  </conditionalFormatting>
  <conditionalFormatting sqref="AK29">
    <cfRule type="cellIs" priority="306" dxfId="3" operator="equal">
      <formula>"ALTO"</formula>
    </cfRule>
    <cfRule type="cellIs" priority="307" dxfId="2" operator="equal">
      <formula>"BAJO"</formula>
    </cfRule>
    <cfRule type="cellIs" priority="308" dxfId="1" operator="equal">
      <formula>"MEDIO"</formula>
    </cfRule>
  </conditionalFormatting>
  <conditionalFormatting sqref="AK29">
    <cfRule type="containsText" priority="305" dxfId="0" operator="containsText" stopIfTrue="1" text="MUY ALTO">
      <formula>NOT(ISERROR(SEARCH("MUY ALTO",AK29)))</formula>
    </cfRule>
  </conditionalFormatting>
  <conditionalFormatting sqref="AK30">
    <cfRule type="cellIs" priority="302" dxfId="3" operator="equal">
      <formula>"ALTO"</formula>
    </cfRule>
    <cfRule type="cellIs" priority="303" dxfId="2" operator="equal">
      <formula>"BAJO"</formula>
    </cfRule>
    <cfRule type="cellIs" priority="304" dxfId="1" operator="equal">
      <formula>"MEDIO"</formula>
    </cfRule>
  </conditionalFormatting>
  <conditionalFormatting sqref="AK30">
    <cfRule type="containsText" priority="301" dxfId="0" operator="containsText" stopIfTrue="1" text="MUY ALTO">
      <formula>NOT(ISERROR(SEARCH("MUY ALTO",AK30)))</formula>
    </cfRule>
  </conditionalFormatting>
  <conditionalFormatting sqref="AK31">
    <cfRule type="cellIs" priority="298" dxfId="3" operator="equal">
      <formula>"ALTO"</formula>
    </cfRule>
    <cfRule type="cellIs" priority="299" dxfId="2" operator="equal">
      <formula>"BAJO"</formula>
    </cfRule>
    <cfRule type="cellIs" priority="300" dxfId="1" operator="equal">
      <formula>"MEDIO"</formula>
    </cfRule>
  </conditionalFormatting>
  <conditionalFormatting sqref="AK31">
    <cfRule type="containsText" priority="297" dxfId="0" operator="containsText" stopIfTrue="1" text="MUY ALTO">
      <formula>NOT(ISERROR(SEARCH("MUY ALTO",AK31)))</formula>
    </cfRule>
  </conditionalFormatting>
  <conditionalFormatting sqref="AK33">
    <cfRule type="cellIs" priority="294" dxfId="3" operator="equal">
      <formula>"ALTO"</formula>
    </cfRule>
    <cfRule type="cellIs" priority="295" dxfId="2" operator="equal">
      <formula>"BAJO"</formula>
    </cfRule>
    <cfRule type="cellIs" priority="296" dxfId="1" operator="equal">
      <formula>"MEDIO"</formula>
    </cfRule>
  </conditionalFormatting>
  <conditionalFormatting sqref="AK33">
    <cfRule type="containsText" priority="293" dxfId="0" operator="containsText" stopIfTrue="1" text="MUY ALTO">
      <formula>NOT(ISERROR(SEARCH("MUY ALTO",AK33)))</formula>
    </cfRule>
  </conditionalFormatting>
  <conditionalFormatting sqref="AK35:AK37">
    <cfRule type="cellIs" priority="290" dxfId="3" operator="equal">
      <formula>"ALTO"</formula>
    </cfRule>
    <cfRule type="cellIs" priority="291" dxfId="2" operator="equal">
      <formula>"BAJO"</formula>
    </cfRule>
    <cfRule type="cellIs" priority="292" dxfId="1" operator="equal">
      <formula>"MEDIO"</formula>
    </cfRule>
  </conditionalFormatting>
  <conditionalFormatting sqref="AK35:AK37">
    <cfRule type="containsText" priority="289" dxfId="0" operator="containsText" stopIfTrue="1" text="MUY ALTO">
      <formula>NOT(ISERROR(SEARCH("MUY ALTO",AK35)))</formula>
    </cfRule>
  </conditionalFormatting>
  <conditionalFormatting sqref="AK42:AK44">
    <cfRule type="cellIs" priority="224" dxfId="3" operator="equal">
      <formula>"ALTO"</formula>
    </cfRule>
    <cfRule type="cellIs" priority="225" dxfId="2" operator="equal">
      <formula>"BAJO"</formula>
    </cfRule>
    <cfRule type="cellIs" priority="226" dxfId="1" operator="equal">
      <formula>"MEDIO"</formula>
    </cfRule>
  </conditionalFormatting>
  <conditionalFormatting sqref="AK42:AK44">
    <cfRule type="containsText" priority="223" dxfId="0" operator="containsText" stopIfTrue="1" text="MUY ALTO">
      <formula>NOT(ISERROR(SEARCH("MUY ALTO",AK42)))</formula>
    </cfRule>
  </conditionalFormatting>
  <conditionalFormatting sqref="AK40">
    <cfRule type="cellIs" priority="220" dxfId="3" operator="equal">
      <formula>"ALTO"</formula>
    </cfRule>
    <cfRule type="cellIs" priority="221" dxfId="2" operator="equal">
      <formula>"BAJO"</formula>
    </cfRule>
    <cfRule type="cellIs" priority="222" dxfId="1" operator="equal">
      <formula>"MEDIO"</formula>
    </cfRule>
  </conditionalFormatting>
  <conditionalFormatting sqref="AK40">
    <cfRule type="containsText" priority="219" dxfId="0" operator="containsText" stopIfTrue="1" text="MUY ALTO">
      <formula>NOT(ISERROR(SEARCH("MUY ALTO",AK40)))</formula>
    </cfRule>
  </conditionalFormatting>
  <conditionalFormatting sqref="W18">
    <cfRule type="cellIs" priority="278" dxfId="3" operator="equal">
      <formula>"ALTO"</formula>
    </cfRule>
    <cfRule type="cellIs" priority="279" dxfId="2" operator="equal">
      <formula>"BAJO"</formula>
    </cfRule>
    <cfRule type="cellIs" priority="280" dxfId="1" operator="equal">
      <formula>"MEDIO"</formula>
    </cfRule>
  </conditionalFormatting>
  <conditionalFormatting sqref="W18">
    <cfRule type="containsText" priority="277" dxfId="0" operator="containsText" stopIfTrue="1" text="MUY ALTO">
      <formula>NOT(ISERROR(SEARCH("MUY ALTO",W18)))</formula>
    </cfRule>
  </conditionalFormatting>
  <conditionalFormatting sqref="Z42:Z43">
    <cfRule type="containsText" priority="276" dxfId="9" operator="containsText" stopIfTrue="1" text="RIESGO ACEPTABLE">
      <formula>NOT(ISERROR(SEARCH("RIESGO ACEPTABLE",Z42)))</formula>
    </cfRule>
  </conditionalFormatting>
  <conditionalFormatting sqref="Z42:Z43">
    <cfRule type="containsText" priority="275" dxfId="8" operator="containsText" stopIfTrue="1" text="RIESGO NO ACEPTABLE">
      <formula>NOT(ISERROR(SEARCH("RIESGO NO ACEPTABLE",Z42)))</formula>
    </cfRule>
  </conditionalFormatting>
  <conditionalFormatting sqref="Z39">
    <cfRule type="containsText" priority="274" dxfId="9" operator="containsText" stopIfTrue="1" text="RIESGO ACEPTABLE">
      <formula>NOT(ISERROR(SEARCH("RIESGO ACEPTABLE",Z39)))</formula>
    </cfRule>
  </conditionalFormatting>
  <conditionalFormatting sqref="Z39">
    <cfRule type="containsText" priority="273" dxfId="8" operator="containsText" stopIfTrue="1" text="RIESGO NO ACEPTABLE">
      <formula>NOT(ISERROR(SEARCH("RIESGO NO ACEPTABLE",Z39)))</formula>
    </cfRule>
  </conditionalFormatting>
  <conditionalFormatting sqref="AQ39">
    <cfRule type="cellIs" priority="271" dxfId="11" operator="equal" stopIfTrue="1">
      <formula>"No Aceptable"</formula>
    </cfRule>
    <cfRule type="cellIs" priority="272" dxfId="10" operator="equal" stopIfTrue="1">
      <formula>"Aceptable"</formula>
    </cfRule>
  </conditionalFormatting>
  <conditionalFormatting sqref="V40">
    <cfRule type="containsText" priority="270" dxfId="9" operator="containsText" stopIfTrue="1" text="RIESGO ACEPTABLE">
      <formula>NOT(ISERROR(SEARCH("RIESGO ACEPTABLE",V40)))</formula>
    </cfRule>
  </conditionalFormatting>
  <conditionalFormatting sqref="V40">
    <cfRule type="containsText" priority="269" dxfId="8" operator="containsText" stopIfTrue="1" text="RIESGO NO ACEPTABLE">
      <formula>NOT(ISERROR(SEARCH("RIESGO NO ACEPTABLE",V40)))</formula>
    </cfRule>
  </conditionalFormatting>
  <conditionalFormatting sqref="Z40">
    <cfRule type="containsText" priority="268" dxfId="9" operator="containsText" stopIfTrue="1" text="RIESGO ACEPTABLE">
      <formula>NOT(ISERROR(SEARCH("RIESGO ACEPTABLE",Z40)))</formula>
    </cfRule>
  </conditionalFormatting>
  <conditionalFormatting sqref="Z40">
    <cfRule type="containsText" priority="267" dxfId="8" operator="containsText" stopIfTrue="1" text="RIESGO NO ACEPTABLE">
      <formula>NOT(ISERROR(SEARCH("RIESGO NO ACEPTABLE",Z40)))</formula>
    </cfRule>
  </conditionalFormatting>
  <conditionalFormatting sqref="AQ42">
    <cfRule type="cellIs" priority="265" dxfId="11" operator="equal" stopIfTrue="1">
      <formula>"No Aceptable"</formula>
    </cfRule>
    <cfRule type="cellIs" priority="266" dxfId="10" operator="equal" stopIfTrue="1">
      <formula>"Aceptable"</formula>
    </cfRule>
  </conditionalFormatting>
  <conditionalFormatting sqref="AQ44:AQ45">
    <cfRule type="cellIs" priority="263" dxfId="11" operator="equal" stopIfTrue="1">
      <formula>"No Aceptable"</formula>
    </cfRule>
    <cfRule type="cellIs" priority="264" dxfId="10" operator="equal" stopIfTrue="1">
      <formula>"Aceptable"</formula>
    </cfRule>
  </conditionalFormatting>
  <conditionalFormatting sqref="Z44">
    <cfRule type="containsText" priority="262" dxfId="9" operator="containsText" stopIfTrue="1" text="RIESGO ACEPTABLE">
      <formula>NOT(ISERROR(SEARCH("RIESGO ACEPTABLE",Z44)))</formula>
    </cfRule>
  </conditionalFormatting>
  <conditionalFormatting sqref="Z44">
    <cfRule type="containsText" priority="261" dxfId="8" operator="containsText" stopIfTrue="1" text="RIESGO NO ACEPTABLE">
      <formula>NOT(ISERROR(SEARCH("RIESGO NO ACEPTABLE",Z44)))</formula>
    </cfRule>
  </conditionalFormatting>
  <conditionalFormatting sqref="Z46">
    <cfRule type="containsText" priority="260" dxfId="9" operator="containsText" stopIfTrue="1" text="RIESGO ACEPTABLE">
      <formula>NOT(ISERROR(SEARCH("RIESGO ACEPTABLE",Z46)))</formula>
    </cfRule>
  </conditionalFormatting>
  <conditionalFormatting sqref="Z46">
    <cfRule type="containsText" priority="259" dxfId="8" operator="containsText" stopIfTrue="1" text="RIESGO NO ACEPTABLE">
      <formula>NOT(ISERROR(SEARCH("RIESGO NO ACEPTABLE",Z46)))</formula>
    </cfRule>
  </conditionalFormatting>
  <conditionalFormatting sqref="AN46">
    <cfRule type="containsText" priority="258" dxfId="9" operator="containsText" stopIfTrue="1" text="RIESGO ACEPTABLE">
      <formula>NOT(ISERROR(SEARCH("RIESGO ACEPTABLE",AN46)))</formula>
    </cfRule>
  </conditionalFormatting>
  <conditionalFormatting sqref="AN46">
    <cfRule type="containsText" priority="257" dxfId="8" operator="containsText" stopIfTrue="1" text="RIESGO NO ACEPTABLE">
      <formula>NOT(ISERROR(SEARCH("RIESGO NO ACEPTABLE",AN46)))</formula>
    </cfRule>
  </conditionalFormatting>
  <conditionalFormatting sqref="AN44">
    <cfRule type="containsText" priority="256" dxfId="9" operator="containsText" stopIfTrue="1" text="RIESGO ACEPTABLE">
      <formula>NOT(ISERROR(SEARCH("RIESGO ACEPTABLE",AN44)))</formula>
    </cfRule>
  </conditionalFormatting>
  <conditionalFormatting sqref="AN44">
    <cfRule type="containsText" priority="255" dxfId="8" operator="containsText" stopIfTrue="1" text="RIESGO NO ACEPTABLE">
      <formula>NOT(ISERROR(SEARCH("RIESGO NO ACEPTABLE",AN44)))</formula>
    </cfRule>
  </conditionalFormatting>
  <conditionalFormatting sqref="AN43">
    <cfRule type="containsText" priority="254" dxfId="9" operator="containsText" stopIfTrue="1" text="RIESGO ACEPTABLE">
      <formula>NOT(ISERROR(SEARCH("RIESGO ACEPTABLE",AN43)))</formula>
    </cfRule>
  </conditionalFormatting>
  <conditionalFormatting sqref="AN43">
    <cfRule type="containsText" priority="253" dxfId="8" operator="containsText" stopIfTrue="1" text="RIESGO NO ACEPTABLE">
      <formula>NOT(ISERROR(SEARCH("RIESGO NO ACEPTABLE",AN43)))</formula>
    </cfRule>
  </conditionalFormatting>
  <conditionalFormatting sqref="AN42">
    <cfRule type="containsText" priority="252" dxfId="9" operator="containsText" stopIfTrue="1" text="RIESGO ACEPTABLE">
      <formula>NOT(ISERROR(SEARCH("RIESGO ACEPTABLE",AN42)))</formula>
    </cfRule>
  </conditionalFormatting>
  <conditionalFormatting sqref="AN42">
    <cfRule type="containsText" priority="251" dxfId="8" operator="containsText" stopIfTrue="1" text="RIESGO NO ACEPTABLE">
      <formula>NOT(ISERROR(SEARCH("RIESGO NO ACEPTABLE",AN42)))</formula>
    </cfRule>
  </conditionalFormatting>
  <conditionalFormatting sqref="AN40">
    <cfRule type="containsText" priority="250" dxfId="9" operator="containsText" stopIfTrue="1" text="RIESGO ACEPTABLE">
      <formula>NOT(ISERROR(SEARCH("RIESGO ACEPTABLE",AN40)))</formula>
    </cfRule>
  </conditionalFormatting>
  <conditionalFormatting sqref="AN40">
    <cfRule type="containsText" priority="249" dxfId="8" operator="containsText" stopIfTrue="1" text="RIESGO NO ACEPTABLE">
      <formula>NOT(ISERROR(SEARCH("RIESGO NO ACEPTABLE",AN40)))</formula>
    </cfRule>
  </conditionalFormatting>
  <conditionalFormatting sqref="AN39">
    <cfRule type="containsText" priority="248" dxfId="9" operator="containsText" stopIfTrue="1" text="RIESGO ACEPTABLE">
      <formula>NOT(ISERROR(SEARCH("RIESGO ACEPTABLE",AN39)))</formula>
    </cfRule>
  </conditionalFormatting>
  <conditionalFormatting sqref="AN39">
    <cfRule type="containsText" priority="247" dxfId="8" operator="containsText" stopIfTrue="1" text="RIESGO NO ACEPTABLE">
      <formula>NOT(ISERROR(SEARCH("RIESGO NO ACEPTABLE",AN39)))</formula>
    </cfRule>
  </conditionalFormatting>
  <conditionalFormatting sqref="Z47 AN47">
    <cfRule type="containsText" priority="246" dxfId="9" operator="containsText" stopIfTrue="1" text="RIESGO ACEPTABLE">
      <formula>NOT(ISERROR(SEARCH("RIESGO ACEPTABLE",Z47)))</formula>
    </cfRule>
  </conditionalFormatting>
  <conditionalFormatting sqref="Z47 AN47">
    <cfRule type="containsText" priority="245" dxfId="8" operator="containsText" stopIfTrue="1" text="RIESGO NO ACEPTABLE">
      <formula>NOT(ISERROR(SEARCH("RIESGO NO ACEPTABLE",Z47)))</formula>
    </cfRule>
  </conditionalFormatting>
  <conditionalFormatting sqref="AU47">
    <cfRule type="cellIs" priority="243" dxfId="11" operator="equal" stopIfTrue="1">
      <formula>"No Aceptable"</formula>
    </cfRule>
    <cfRule type="cellIs" priority="244" dxfId="10" operator="equal" stopIfTrue="1">
      <formula>"Aceptable"</formula>
    </cfRule>
  </conditionalFormatting>
  <conditionalFormatting sqref="W47">
    <cfRule type="cellIs" priority="240" dxfId="3" operator="equal">
      <formula>"ALTO"</formula>
    </cfRule>
    <cfRule type="cellIs" priority="241" dxfId="2" operator="equal">
      <formula>"BAJO"</formula>
    </cfRule>
    <cfRule type="cellIs" priority="242" dxfId="1" operator="equal">
      <formula>"MEDIO"</formula>
    </cfRule>
  </conditionalFormatting>
  <conditionalFormatting sqref="W47">
    <cfRule type="containsText" priority="239" dxfId="0" operator="containsText" stopIfTrue="1" text="MUY ALTO">
      <formula>NOT(ISERROR(SEARCH("MUY ALTO",W47)))</formula>
    </cfRule>
  </conditionalFormatting>
  <conditionalFormatting sqref="W39">
    <cfRule type="cellIs" priority="236" dxfId="3" operator="equal">
      <formula>"ALTO"</formula>
    </cfRule>
    <cfRule type="cellIs" priority="237" dxfId="2" operator="equal">
      <formula>"BAJO"</formula>
    </cfRule>
    <cfRule type="cellIs" priority="238" dxfId="1" operator="equal">
      <formula>"MEDIO"</formula>
    </cfRule>
  </conditionalFormatting>
  <conditionalFormatting sqref="W39">
    <cfRule type="containsText" priority="235" dxfId="0" operator="containsText" stopIfTrue="1" text="MUY ALTO">
      <formula>NOT(ISERROR(SEARCH("MUY ALTO",W39)))</formula>
    </cfRule>
  </conditionalFormatting>
  <conditionalFormatting sqref="W40 W46 W42:W44">
    <cfRule type="cellIs" priority="232" dxfId="3" operator="equal">
      <formula>"ALTO"</formula>
    </cfRule>
    <cfRule type="cellIs" priority="233" dxfId="2" operator="equal">
      <formula>"BAJO"</formula>
    </cfRule>
    <cfRule type="cellIs" priority="234" dxfId="1" operator="equal">
      <formula>"MEDIO"</formula>
    </cfRule>
  </conditionalFormatting>
  <conditionalFormatting sqref="W40 W46 W42:W44">
    <cfRule type="containsText" priority="231" dxfId="0" operator="containsText" stopIfTrue="1" text="MUY ALTO">
      <formula>NOT(ISERROR(SEARCH("MUY ALTO",W40)))</formula>
    </cfRule>
  </conditionalFormatting>
  <conditionalFormatting sqref="AK39">
    <cfRule type="cellIs" priority="228" dxfId="3" operator="equal">
      <formula>"ALTO"</formula>
    </cfRule>
    <cfRule type="cellIs" priority="229" dxfId="2" operator="equal">
      <formula>"BAJO"</formula>
    </cfRule>
    <cfRule type="cellIs" priority="230" dxfId="1" operator="equal">
      <formula>"MEDIO"</formula>
    </cfRule>
  </conditionalFormatting>
  <conditionalFormatting sqref="AK39">
    <cfRule type="containsText" priority="227" dxfId="0" operator="containsText" stopIfTrue="1" text="MUY ALTO">
      <formula>NOT(ISERROR(SEARCH("MUY ALTO",AK39)))</formula>
    </cfRule>
  </conditionalFormatting>
  <conditionalFormatting sqref="AK46">
    <cfRule type="cellIs" priority="216" dxfId="3" operator="equal">
      <formula>"ALTO"</formula>
    </cfRule>
    <cfRule type="cellIs" priority="217" dxfId="2" operator="equal">
      <formula>"BAJO"</formula>
    </cfRule>
    <cfRule type="cellIs" priority="218" dxfId="1" operator="equal">
      <formula>"MEDIO"</formula>
    </cfRule>
  </conditionalFormatting>
  <conditionalFormatting sqref="AK46">
    <cfRule type="containsText" priority="215" dxfId="0" operator="containsText" stopIfTrue="1" text="MUY ALTO">
      <formula>NOT(ISERROR(SEARCH("MUY ALTO",AK46)))</formula>
    </cfRule>
  </conditionalFormatting>
  <conditionalFormatting sqref="AK47">
    <cfRule type="cellIs" priority="212" dxfId="3" operator="equal">
      <formula>"ALTO"</formula>
    </cfRule>
    <cfRule type="cellIs" priority="213" dxfId="2" operator="equal">
      <formula>"BAJO"</formula>
    </cfRule>
    <cfRule type="cellIs" priority="214" dxfId="1" operator="equal">
      <formula>"MEDIO"</formula>
    </cfRule>
  </conditionalFormatting>
  <conditionalFormatting sqref="AK47">
    <cfRule type="containsText" priority="211" dxfId="0" operator="containsText" stopIfTrue="1" text="MUY ALTO">
      <formula>NOT(ISERROR(SEARCH("MUY ALTO",AK47)))</formula>
    </cfRule>
  </conditionalFormatting>
  <conditionalFormatting sqref="Z45">
    <cfRule type="containsText" priority="210" dxfId="9" operator="containsText" stopIfTrue="1" text="RIESGO ACEPTABLE">
      <formula>NOT(ISERROR(SEARCH("RIESGO ACEPTABLE",Z45)))</formula>
    </cfRule>
  </conditionalFormatting>
  <conditionalFormatting sqref="Z45">
    <cfRule type="containsText" priority="209" dxfId="8" operator="containsText" stopIfTrue="1" text="RIESGO NO ACEPTABLE">
      <formula>NOT(ISERROR(SEARCH("RIESGO NO ACEPTABLE",Z45)))</formula>
    </cfRule>
  </conditionalFormatting>
  <conditionalFormatting sqref="AN45">
    <cfRule type="containsText" priority="204" dxfId="9" operator="containsText" stopIfTrue="1" text="RIESGO ACEPTABLE">
      <formula>NOT(ISERROR(SEARCH("RIESGO ACEPTABLE",AN45)))</formula>
    </cfRule>
  </conditionalFormatting>
  <conditionalFormatting sqref="AN45">
    <cfRule type="containsText" priority="203" dxfId="8" operator="containsText" stopIfTrue="1" text="RIESGO NO ACEPTABLE">
      <formula>NOT(ISERROR(SEARCH("RIESGO NO ACEPTABLE",AN45)))</formula>
    </cfRule>
  </conditionalFormatting>
  <conditionalFormatting sqref="AK45">
    <cfRule type="cellIs" priority="200" dxfId="3" operator="equal">
      <formula>"ALTO"</formula>
    </cfRule>
    <cfRule type="cellIs" priority="201" dxfId="2" operator="equal">
      <formula>"BAJO"</formula>
    </cfRule>
    <cfRule type="cellIs" priority="202" dxfId="1" operator="equal">
      <formula>"MEDIO"</formula>
    </cfRule>
  </conditionalFormatting>
  <conditionalFormatting sqref="AK45">
    <cfRule type="containsText" priority="199" dxfId="0" operator="containsText" stopIfTrue="1" text="MUY ALTO">
      <formula>NOT(ISERROR(SEARCH("MUY ALTO",AK45)))</formula>
    </cfRule>
  </conditionalFormatting>
  <conditionalFormatting sqref="V41">
    <cfRule type="containsText" priority="198" dxfId="9" operator="containsText" stopIfTrue="1" text="RIESGO ACEPTABLE">
      <formula>NOT(ISERROR(SEARCH("RIESGO ACEPTABLE",V41)))</formula>
    </cfRule>
  </conditionalFormatting>
  <conditionalFormatting sqref="V41">
    <cfRule type="containsText" priority="197" dxfId="8" operator="containsText" stopIfTrue="1" text="RIESGO NO ACEPTABLE">
      <formula>NOT(ISERROR(SEARCH("RIESGO NO ACEPTABLE",V41)))</formula>
    </cfRule>
  </conditionalFormatting>
  <conditionalFormatting sqref="Z41">
    <cfRule type="containsText" priority="196" dxfId="9" operator="containsText" stopIfTrue="1" text="RIESGO ACEPTABLE">
      <formula>NOT(ISERROR(SEARCH("RIESGO ACEPTABLE",Z41)))</formula>
    </cfRule>
  </conditionalFormatting>
  <conditionalFormatting sqref="Z41">
    <cfRule type="containsText" priority="195" dxfId="8" operator="containsText" stopIfTrue="1" text="RIESGO NO ACEPTABLE">
      <formula>NOT(ISERROR(SEARCH("RIESGO NO ACEPTABLE",Z41)))</formula>
    </cfRule>
  </conditionalFormatting>
  <conditionalFormatting sqref="AN41">
    <cfRule type="containsText" priority="194" dxfId="9" operator="containsText" stopIfTrue="1" text="RIESGO ACEPTABLE">
      <formula>NOT(ISERROR(SEARCH("RIESGO ACEPTABLE",AN41)))</formula>
    </cfRule>
  </conditionalFormatting>
  <conditionalFormatting sqref="AN41">
    <cfRule type="containsText" priority="193" dxfId="8" operator="containsText" stopIfTrue="1" text="RIESGO NO ACEPTABLE">
      <formula>NOT(ISERROR(SEARCH("RIESGO NO ACEPTABLE",AN41)))</formula>
    </cfRule>
  </conditionalFormatting>
  <conditionalFormatting sqref="W41">
    <cfRule type="cellIs" priority="190" dxfId="3" operator="equal">
      <formula>"ALTO"</formula>
    </cfRule>
    <cfRule type="cellIs" priority="191" dxfId="2" operator="equal">
      <formula>"BAJO"</formula>
    </cfRule>
    <cfRule type="cellIs" priority="192" dxfId="1" operator="equal">
      <formula>"MEDIO"</formula>
    </cfRule>
  </conditionalFormatting>
  <conditionalFormatting sqref="W41">
    <cfRule type="containsText" priority="189" dxfId="0" operator="containsText" stopIfTrue="1" text="MUY ALTO">
      <formula>NOT(ISERROR(SEARCH("MUY ALTO",W41)))</formula>
    </cfRule>
  </conditionalFormatting>
  <conditionalFormatting sqref="AK41">
    <cfRule type="cellIs" priority="186" dxfId="3" operator="equal">
      <formula>"ALTO"</formula>
    </cfRule>
    <cfRule type="cellIs" priority="187" dxfId="2" operator="equal">
      <formula>"BAJO"</formula>
    </cfRule>
    <cfRule type="cellIs" priority="188" dxfId="1" operator="equal">
      <formula>"MEDIO"</formula>
    </cfRule>
  </conditionalFormatting>
  <conditionalFormatting sqref="AK41">
    <cfRule type="containsText" priority="185" dxfId="0" operator="containsText" stopIfTrue="1" text="MUY ALTO">
      <formula>NOT(ISERROR(SEARCH("MUY ALTO",AK41)))</formula>
    </cfRule>
  </conditionalFormatting>
  <conditionalFormatting sqref="X50 AL49:AL50 AL54:AL55 X54:X55">
    <cfRule type="containsText" priority="184" dxfId="9" operator="containsText" stopIfTrue="1" text="RIESGO ACEPTABLE">
      <formula>NOT(ISERROR(SEARCH("RIESGO ACEPTABLE",X49)))</formula>
    </cfRule>
  </conditionalFormatting>
  <conditionalFormatting sqref="X50 AL49:AL50 AL54:AL55 X54:X55">
    <cfRule type="containsText" priority="183" dxfId="8" operator="containsText" stopIfTrue="1" text="RIESGO NO ACEPTABLE">
      <formula>NOT(ISERROR(SEARCH("RIESGO NO ACEPTABLE",X49)))</formula>
    </cfRule>
  </conditionalFormatting>
  <conditionalFormatting sqref="AO48">
    <cfRule type="cellIs" priority="181" dxfId="11" operator="equal" stopIfTrue="1">
      <formula>"No Aceptable"</formula>
    </cfRule>
    <cfRule type="cellIs" priority="182" dxfId="10" operator="equal" stopIfTrue="1">
      <formula>"Aceptable"</formula>
    </cfRule>
  </conditionalFormatting>
  <conditionalFormatting sqref="T52">
    <cfRule type="containsText" priority="180" dxfId="9" operator="containsText" stopIfTrue="1" text="RIESGO ACEPTABLE">
      <formula>NOT(ISERROR(SEARCH("RIESGO ACEPTABLE",T52)))</formula>
    </cfRule>
  </conditionalFormatting>
  <conditionalFormatting sqref="T52">
    <cfRule type="containsText" priority="179" dxfId="8" operator="containsText" stopIfTrue="1" text="RIESGO NO ACEPTABLE">
      <formula>NOT(ISERROR(SEARCH("RIESGO NO ACEPTABLE",T52)))</formula>
    </cfRule>
  </conditionalFormatting>
  <conditionalFormatting sqref="T53">
    <cfRule type="containsText" priority="178" dxfId="9" operator="containsText" stopIfTrue="1" text="RIESGO ACEPTABLE">
      <formula>NOT(ISERROR(SEARCH("RIESGO ACEPTABLE",T53)))</formula>
    </cfRule>
  </conditionalFormatting>
  <conditionalFormatting sqref="T53">
    <cfRule type="containsText" priority="177" dxfId="8" operator="containsText" stopIfTrue="1" text="RIESGO NO ACEPTABLE">
      <formula>NOT(ISERROR(SEARCH("RIESGO NO ACEPTABLE",T53)))</formula>
    </cfRule>
  </conditionalFormatting>
  <conditionalFormatting sqref="AO53">
    <cfRule type="cellIs" priority="175" dxfId="11" operator="equal" stopIfTrue="1">
      <formula>"No Aceptable"</formula>
    </cfRule>
    <cfRule type="cellIs" priority="176" dxfId="10" operator="equal" stopIfTrue="1">
      <formula>"Aceptable"</formula>
    </cfRule>
  </conditionalFormatting>
  <conditionalFormatting sqref="AC53">
    <cfRule type="cellIs" priority="173" dxfId="11" operator="equal" stopIfTrue="1">
      <formula>"No Aceptable"</formula>
    </cfRule>
    <cfRule type="cellIs" priority="174" dxfId="10" operator="equal" stopIfTrue="1">
      <formula>"Aceptable"</formula>
    </cfRule>
  </conditionalFormatting>
  <conditionalFormatting sqref="AL53">
    <cfRule type="containsText" priority="172" dxfId="9" operator="containsText" stopIfTrue="1" text="RIESGO ACEPTABLE">
      <formula>NOT(ISERROR(SEARCH("RIESGO ACEPTABLE",AL53)))</formula>
    </cfRule>
  </conditionalFormatting>
  <conditionalFormatting sqref="AL53">
    <cfRule type="containsText" priority="171" dxfId="8" operator="containsText" stopIfTrue="1" text="RIESGO NO ACEPTABLE">
      <formula>NOT(ISERROR(SEARCH("RIESGO NO ACEPTABLE",AL53)))</formula>
    </cfRule>
  </conditionalFormatting>
  <conditionalFormatting sqref="AS53">
    <cfRule type="cellIs" priority="169" dxfId="11" operator="equal" stopIfTrue="1">
      <formula>"No Aceptable"</formula>
    </cfRule>
    <cfRule type="cellIs" priority="170" dxfId="10" operator="equal" stopIfTrue="1">
      <formula>"Aceptable"</formula>
    </cfRule>
  </conditionalFormatting>
  <conditionalFormatting sqref="AO54">
    <cfRule type="cellIs" priority="167" dxfId="11" operator="equal" stopIfTrue="1">
      <formula>"No Aceptable"</formula>
    </cfRule>
    <cfRule type="cellIs" priority="168" dxfId="10" operator="equal" stopIfTrue="1">
      <formula>"Aceptable"</formula>
    </cfRule>
  </conditionalFormatting>
  <conditionalFormatting sqref="X48">
    <cfRule type="containsText" priority="166" dxfId="9" operator="containsText" stopIfTrue="1" text="RIESGO ACEPTABLE">
      <formula>NOT(ISERROR(SEARCH("RIESGO ACEPTABLE",X48)))</formula>
    </cfRule>
  </conditionalFormatting>
  <conditionalFormatting sqref="X48">
    <cfRule type="containsText" priority="165" dxfId="8" operator="containsText" stopIfTrue="1" text="RIESGO NO ACEPTABLE">
      <formula>NOT(ISERROR(SEARCH("RIESGO NO ACEPTABLE",X48)))</formula>
    </cfRule>
  </conditionalFormatting>
  <conditionalFormatting sqref="X53">
    <cfRule type="containsText" priority="164" dxfId="9" operator="containsText" stopIfTrue="1" text="RIESGO ACEPTABLE">
      <formula>NOT(ISERROR(SEARCH("RIESGO ACEPTABLE",X53)))</formula>
    </cfRule>
  </conditionalFormatting>
  <conditionalFormatting sqref="X53">
    <cfRule type="containsText" priority="163" dxfId="8" operator="containsText" stopIfTrue="1" text="RIESGO NO ACEPTABLE">
      <formula>NOT(ISERROR(SEARCH("RIESGO NO ACEPTABLE",X53)))</formula>
    </cfRule>
  </conditionalFormatting>
  <conditionalFormatting sqref="X49">
    <cfRule type="containsText" priority="162" dxfId="9" operator="containsText" stopIfTrue="1" text="RIESGO ACEPTABLE">
      <formula>NOT(ISERROR(SEARCH("RIESGO ACEPTABLE",X49)))</formula>
    </cfRule>
  </conditionalFormatting>
  <conditionalFormatting sqref="X49">
    <cfRule type="containsText" priority="161" dxfId="8" operator="containsText" stopIfTrue="1" text="RIESGO NO ACEPTABLE">
      <formula>NOT(ISERROR(SEARCH("RIESGO NO ACEPTABLE",X49)))</formula>
    </cfRule>
  </conditionalFormatting>
  <conditionalFormatting sqref="X52">
    <cfRule type="containsText" priority="160" dxfId="9" operator="containsText" stopIfTrue="1" text="RIESGO ACEPTABLE">
      <formula>NOT(ISERROR(SEARCH("RIESGO ACEPTABLE",X52)))</formula>
    </cfRule>
  </conditionalFormatting>
  <conditionalFormatting sqref="X52">
    <cfRule type="containsText" priority="159" dxfId="8" operator="containsText" stopIfTrue="1" text="RIESGO NO ACEPTABLE">
      <formula>NOT(ISERROR(SEARCH("RIESGO NO ACEPTABLE",X52)))</formula>
    </cfRule>
  </conditionalFormatting>
  <conditionalFormatting sqref="AL48">
    <cfRule type="containsText" priority="158" dxfId="9" operator="containsText" stopIfTrue="1" text="RIESGO ACEPTABLE">
      <formula>NOT(ISERROR(SEARCH("RIESGO ACEPTABLE",AL48)))</formula>
    </cfRule>
  </conditionalFormatting>
  <conditionalFormatting sqref="AL48">
    <cfRule type="containsText" priority="157" dxfId="8" operator="containsText" stopIfTrue="1" text="RIESGO NO ACEPTABLE">
      <formula>NOT(ISERROR(SEARCH("RIESGO NO ACEPTABLE",AL48)))</formula>
    </cfRule>
  </conditionalFormatting>
  <conditionalFormatting sqref="AL52">
    <cfRule type="containsText" priority="156" dxfId="9" operator="containsText" stopIfTrue="1" text="RIESGO ACEPTABLE">
      <formula>NOT(ISERROR(SEARCH("RIESGO ACEPTABLE",AL52)))</formula>
    </cfRule>
  </conditionalFormatting>
  <conditionalFormatting sqref="AL52">
    <cfRule type="containsText" priority="155" dxfId="8" operator="containsText" stopIfTrue="1" text="RIESGO NO ACEPTABLE">
      <formula>NOT(ISERROR(SEARCH("RIESGO NO ACEPTABLE",AL52)))</formula>
    </cfRule>
  </conditionalFormatting>
  <conditionalFormatting sqref="U48">
    <cfRule type="cellIs" priority="152" dxfId="3" operator="equal">
      <formula>"ALTO"</formula>
    </cfRule>
    <cfRule type="cellIs" priority="153" dxfId="2" operator="equal">
      <formula>"BAJO"</formula>
    </cfRule>
    <cfRule type="cellIs" priority="154" dxfId="1" operator="equal">
      <formula>"MEDIO"</formula>
    </cfRule>
  </conditionalFormatting>
  <conditionalFormatting sqref="U48">
    <cfRule type="containsText" priority="151" dxfId="0" operator="containsText" stopIfTrue="1" text="MUY ALTO">
      <formula>NOT(ISERROR(SEARCH("MUY ALTO",U48)))</formula>
    </cfRule>
  </conditionalFormatting>
  <conditionalFormatting sqref="U49">
    <cfRule type="cellIs" priority="148" dxfId="3" operator="equal">
      <formula>"ALTO"</formula>
    </cfRule>
    <cfRule type="cellIs" priority="149" dxfId="2" operator="equal">
      <formula>"BAJO"</formula>
    </cfRule>
    <cfRule type="cellIs" priority="150" dxfId="1" operator="equal">
      <formula>"MEDIO"</formula>
    </cfRule>
  </conditionalFormatting>
  <conditionalFormatting sqref="U49">
    <cfRule type="containsText" priority="147" dxfId="0" operator="containsText" stopIfTrue="1" text="MUY ALTO">
      <formula>NOT(ISERROR(SEARCH("MUY ALTO",U49)))</formula>
    </cfRule>
  </conditionalFormatting>
  <conditionalFormatting sqref="U53:U54">
    <cfRule type="cellIs" priority="144" dxfId="3" operator="equal">
      <formula>"ALTO"</formula>
    </cfRule>
    <cfRule type="cellIs" priority="145" dxfId="2" operator="equal">
      <formula>"BAJO"</formula>
    </cfRule>
    <cfRule type="cellIs" priority="146" dxfId="1" operator="equal">
      <formula>"MEDIO"</formula>
    </cfRule>
  </conditionalFormatting>
  <conditionalFormatting sqref="U53:U54">
    <cfRule type="containsText" priority="143" dxfId="0" operator="containsText" stopIfTrue="1" text="MUY ALTO">
      <formula>NOT(ISERROR(SEARCH("MUY ALTO",U53)))</formula>
    </cfRule>
  </conditionalFormatting>
  <conditionalFormatting sqref="U55">
    <cfRule type="cellIs" priority="140" dxfId="3" operator="equal">
      <formula>"ALTO"</formula>
    </cfRule>
    <cfRule type="cellIs" priority="141" dxfId="2" operator="equal">
      <formula>"BAJO"</formula>
    </cfRule>
    <cfRule type="cellIs" priority="142" dxfId="1" operator="equal">
      <formula>"MEDIO"</formula>
    </cfRule>
  </conditionalFormatting>
  <conditionalFormatting sqref="U55">
    <cfRule type="containsText" priority="139" dxfId="0" operator="containsText" stopIfTrue="1" text="MUY ALTO">
      <formula>NOT(ISERROR(SEARCH("MUY ALTO",U55)))</formula>
    </cfRule>
  </conditionalFormatting>
  <conditionalFormatting sqref="AI53">
    <cfRule type="cellIs" priority="136" dxfId="3" operator="equal">
      <formula>"ALTO"</formula>
    </cfRule>
    <cfRule type="cellIs" priority="137" dxfId="2" operator="equal">
      <formula>"BAJO"</formula>
    </cfRule>
    <cfRule type="cellIs" priority="138" dxfId="1" operator="equal">
      <formula>"MEDIO"</formula>
    </cfRule>
  </conditionalFormatting>
  <conditionalFormatting sqref="AI53">
    <cfRule type="containsText" priority="135" dxfId="0" operator="containsText" stopIfTrue="1" text="MUY ALTO">
      <formula>NOT(ISERROR(SEARCH("MUY ALTO",AI53)))</formula>
    </cfRule>
  </conditionalFormatting>
  <conditionalFormatting sqref="AI48:AI49">
    <cfRule type="cellIs" priority="132" dxfId="3" operator="equal">
      <formula>"ALTO"</formula>
    </cfRule>
    <cfRule type="cellIs" priority="133" dxfId="2" operator="equal">
      <formula>"BAJO"</formula>
    </cfRule>
    <cfRule type="cellIs" priority="134" dxfId="1" operator="equal">
      <formula>"MEDIO"</formula>
    </cfRule>
  </conditionalFormatting>
  <conditionalFormatting sqref="AI48:AI49">
    <cfRule type="containsText" priority="131" dxfId="0" operator="containsText" stopIfTrue="1" text="MUY ALTO">
      <formula>NOT(ISERROR(SEARCH("MUY ALTO",AI48)))</formula>
    </cfRule>
  </conditionalFormatting>
  <conditionalFormatting sqref="AI54:AI55">
    <cfRule type="cellIs" priority="128" dxfId="3" operator="equal">
      <formula>"ALTO"</formula>
    </cfRule>
    <cfRule type="cellIs" priority="129" dxfId="2" operator="equal">
      <formula>"BAJO"</formula>
    </cfRule>
    <cfRule type="cellIs" priority="130" dxfId="1" operator="equal">
      <formula>"MEDIO"</formula>
    </cfRule>
  </conditionalFormatting>
  <conditionalFormatting sqref="AI54:AI55">
    <cfRule type="containsText" priority="127" dxfId="0" operator="containsText" stopIfTrue="1" text="MUY ALTO">
      <formula>NOT(ISERROR(SEARCH("MUY ALTO",AI54)))</formula>
    </cfRule>
  </conditionalFormatting>
  <conditionalFormatting sqref="U52">
    <cfRule type="cellIs" priority="124" dxfId="3" operator="equal">
      <formula>"ALTO"</formula>
    </cfRule>
    <cfRule type="cellIs" priority="125" dxfId="2" operator="equal">
      <formula>"BAJO"</formula>
    </cfRule>
    <cfRule type="cellIs" priority="126" dxfId="1" operator="equal">
      <formula>"MEDIO"</formula>
    </cfRule>
  </conditionalFormatting>
  <conditionalFormatting sqref="U52">
    <cfRule type="containsText" priority="123" dxfId="0" operator="containsText" stopIfTrue="1" text="MUY ALTO">
      <formula>NOT(ISERROR(SEARCH("MUY ALTO",U52)))</formula>
    </cfRule>
  </conditionalFormatting>
  <conditionalFormatting sqref="Z50 AN49:AN50 AN54:AN55 Z54:Z55">
    <cfRule type="containsText" priority="122" dxfId="9" operator="containsText" stopIfTrue="1" text="RIESGO ACEPTABLE">
      <formula>NOT(ISERROR(SEARCH("RIESGO ACEPTABLE",Z49)))</formula>
    </cfRule>
  </conditionalFormatting>
  <conditionalFormatting sqref="Z50 AN49:AN50 AN54:AN55 Z54:Z55">
    <cfRule type="containsText" priority="121" dxfId="8" operator="containsText" stopIfTrue="1" text="RIESGO NO ACEPTABLE">
      <formula>NOT(ISERROR(SEARCH("RIESGO NO ACEPTABLE",Z49)))</formula>
    </cfRule>
  </conditionalFormatting>
  <conditionalFormatting sqref="AQ48">
    <cfRule type="cellIs" priority="119" dxfId="11" operator="equal" stopIfTrue="1">
      <formula>"No Aceptable"</formula>
    </cfRule>
    <cfRule type="cellIs" priority="120" dxfId="10" operator="equal" stopIfTrue="1">
      <formula>"Aceptable"</formula>
    </cfRule>
  </conditionalFormatting>
  <conditionalFormatting sqref="V52">
    <cfRule type="containsText" priority="118" dxfId="9" operator="containsText" stopIfTrue="1" text="RIESGO ACEPTABLE">
      <formula>NOT(ISERROR(SEARCH("RIESGO ACEPTABLE",V52)))</formula>
    </cfRule>
  </conditionalFormatting>
  <conditionalFormatting sqref="V52">
    <cfRule type="containsText" priority="117" dxfId="8" operator="containsText" stopIfTrue="1" text="RIESGO NO ACEPTABLE">
      <formula>NOT(ISERROR(SEARCH("RIESGO NO ACEPTABLE",V52)))</formula>
    </cfRule>
  </conditionalFormatting>
  <conditionalFormatting sqref="V53">
    <cfRule type="containsText" priority="116" dxfId="9" operator="containsText" stopIfTrue="1" text="RIESGO ACEPTABLE">
      <formula>NOT(ISERROR(SEARCH("RIESGO ACEPTABLE",V53)))</formula>
    </cfRule>
  </conditionalFormatting>
  <conditionalFormatting sqref="V53">
    <cfRule type="containsText" priority="115" dxfId="8" operator="containsText" stopIfTrue="1" text="RIESGO NO ACEPTABLE">
      <formula>NOT(ISERROR(SEARCH("RIESGO NO ACEPTABLE",V53)))</formula>
    </cfRule>
  </conditionalFormatting>
  <conditionalFormatting sqref="AQ53">
    <cfRule type="cellIs" priority="113" dxfId="11" operator="equal" stopIfTrue="1">
      <formula>"No Aceptable"</formula>
    </cfRule>
    <cfRule type="cellIs" priority="114" dxfId="10" operator="equal" stopIfTrue="1">
      <formula>"Aceptable"</formula>
    </cfRule>
  </conditionalFormatting>
  <conditionalFormatting sqref="AE53">
    <cfRule type="cellIs" priority="111" dxfId="11" operator="equal" stopIfTrue="1">
      <formula>"No Aceptable"</formula>
    </cfRule>
    <cfRule type="cellIs" priority="112" dxfId="10" operator="equal" stopIfTrue="1">
      <formula>"Aceptable"</formula>
    </cfRule>
  </conditionalFormatting>
  <conditionalFormatting sqref="AN53">
    <cfRule type="containsText" priority="110" dxfId="9" operator="containsText" stopIfTrue="1" text="RIESGO ACEPTABLE">
      <formula>NOT(ISERROR(SEARCH("RIESGO ACEPTABLE",AN53)))</formula>
    </cfRule>
  </conditionalFormatting>
  <conditionalFormatting sqref="AN53">
    <cfRule type="containsText" priority="109" dxfId="8" operator="containsText" stopIfTrue="1" text="RIESGO NO ACEPTABLE">
      <formula>NOT(ISERROR(SEARCH("RIESGO NO ACEPTABLE",AN53)))</formula>
    </cfRule>
  </conditionalFormatting>
  <conditionalFormatting sqref="AU53">
    <cfRule type="cellIs" priority="107" dxfId="11" operator="equal" stopIfTrue="1">
      <formula>"No Aceptable"</formula>
    </cfRule>
    <cfRule type="cellIs" priority="108" dxfId="10" operator="equal" stopIfTrue="1">
      <formula>"Aceptable"</formula>
    </cfRule>
  </conditionalFormatting>
  <conditionalFormatting sqref="AQ54">
    <cfRule type="cellIs" priority="105" dxfId="11" operator="equal" stopIfTrue="1">
      <formula>"No Aceptable"</formula>
    </cfRule>
    <cfRule type="cellIs" priority="106" dxfId="10" operator="equal" stopIfTrue="1">
      <formula>"Aceptable"</formula>
    </cfRule>
  </conditionalFormatting>
  <conditionalFormatting sqref="Z48">
    <cfRule type="containsText" priority="104" dxfId="9" operator="containsText" stopIfTrue="1" text="RIESGO ACEPTABLE">
      <formula>NOT(ISERROR(SEARCH("RIESGO ACEPTABLE",Z48)))</formula>
    </cfRule>
  </conditionalFormatting>
  <conditionalFormatting sqref="Z48">
    <cfRule type="containsText" priority="103" dxfId="8" operator="containsText" stopIfTrue="1" text="RIESGO NO ACEPTABLE">
      <formula>NOT(ISERROR(SEARCH("RIESGO NO ACEPTABLE",Z48)))</formula>
    </cfRule>
  </conditionalFormatting>
  <conditionalFormatting sqref="Z53">
    <cfRule type="containsText" priority="102" dxfId="9" operator="containsText" stopIfTrue="1" text="RIESGO ACEPTABLE">
      <formula>NOT(ISERROR(SEARCH("RIESGO ACEPTABLE",Z53)))</formula>
    </cfRule>
  </conditionalFormatting>
  <conditionalFormatting sqref="Z53">
    <cfRule type="containsText" priority="101" dxfId="8" operator="containsText" stopIfTrue="1" text="RIESGO NO ACEPTABLE">
      <formula>NOT(ISERROR(SEARCH("RIESGO NO ACEPTABLE",Z53)))</formula>
    </cfRule>
  </conditionalFormatting>
  <conditionalFormatting sqref="Z49">
    <cfRule type="containsText" priority="100" dxfId="9" operator="containsText" stopIfTrue="1" text="RIESGO ACEPTABLE">
      <formula>NOT(ISERROR(SEARCH("RIESGO ACEPTABLE",Z49)))</formula>
    </cfRule>
  </conditionalFormatting>
  <conditionalFormatting sqref="Z49">
    <cfRule type="containsText" priority="99" dxfId="8" operator="containsText" stopIfTrue="1" text="RIESGO NO ACEPTABLE">
      <formula>NOT(ISERROR(SEARCH("RIESGO NO ACEPTABLE",Z49)))</formula>
    </cfRule>
  </conditionalFormatting>
  <conditionalFormatting sqref="Z52">
    <cfRule type="containsText" priority="98" dxfId="9" operator="containsText" stopIfTrue="1" text="RIESGO ACEPTABLE">
      <formula>NOT(ISERROR(SEARCH("RIESGO ACEPTABLE",Z52)))</formula>
    </cfRule>
  </conditionalFormatting>
  <conditionalFormatting sqref="Z52">
    <cfRule type="containsText" priority="97" dxfId="8" operator="containsText" stopIfTrue="1" text="RIESGO NO ACEPTABLE">
      <formula>NOT(ISERROR(SEARCH("RIESGO NO ACEPTABLE",Z52)))</formula>
    </cfRule>
  </conditionalFormatting>
  <conditionalFormatting sqref="AN48">
    <cfRule type="containsText" priority="96" dxfId="9" operator="containsText" stopIfTrue="1" text="RIESGO ACEPTABLE">
      <formula>NOT(ISERROR(SEARCH("RIESGO ACEPTABLE",AN48)))</formula>
    </cfRule>
  </conditionalFormatting>
  <conditionalFormatting sqref="AN48">
    <cfRule type="containsText" priority="95" dxfId="8" operator="containsText" stopIfTrue="1" text="RIESGO NO ACEPTABLE">
      <formula>NOT(ISERROR(SEARCH("RIESGO NO ACEPTABLE",AN48)))</formula>
    </cfRule>
  </conditionalFormatting>
  <conditionalFormatting sqref="AN52">
    <cfRule type="containsText" priority="94" dxfId="9" operator="containsText" stopIfTrue="1" text="RIESGO ACEPTABLE">
      <formula>NOT(ISERROR(SEARCH("RIESGO ACEPTABLE",AN52)))</formula>
    </cfRule>
  </conditionalFormatting>
  <conditionalFormatting sqref="AN52">
    <cfRule type="containsText" priority="93" dxfId="8" operator="containsText" stopIfTrue="1" text="RIESGO NO ACEPTABLE">
      <formula>NOT(ISERROR(SEARCH("RIESGO NO ACEPTABLE",AN52)))</formula>
    </cfRule>
  </conditionalFormatting>
  <conditionalFormatting sqref="W48">
    <cfRule type="cellIs" priority="90" dxfId="3" operator="equal">
      <formula>"ALTO"</formula>
    </cfRule>
    <cfRule type="cellIs" priority="91" dxfId="2" operator="equal">
      <formula>"BAJO"</formula>
    </cfRule>
    <cfRule type="cellIs" priority="92" dxfId="1" operator="equal">
      <formula>"MEDIO"</formula>
    </cfRule>
  </conditionalFormatting>
  <conditionalFormatting sqref="W48">
    <cfRule type="containsText" priority="89" dxfId="0" operator="containsText" stopIfTrue="1" text="MUY ALTO">
      <formula>NOT(ISERROR(SEARCH("MUY ALTO",W48)))</formula>
    </cfRule>
  </conditionalFormatting>
  <conditionalFormatting sqref="W49">
    <cfRule type="cellIs" priority="86" dxfId="3" operator="equal">
      <formula>"ALTO"</formula>
    </cfRule>
    <cfRule type="cellIs" priority="87" dxfId="2" operator="equal">
      <formula>"BAJO"</formula>
    </cfRule>
    <cfRule type="cellIs" priority="88" dxfId="1" operator="equal">
      <formula>"MEDIO"</formula>
    </cfRule>
  </conditionalFormatting>
  <conditionalFormatting sqref="W49">
    <cfRule type="containsText" priority="85" dxfId="0" operator="containsText" stopIfTrue="1" text="MUY ALTO">
      <formula>NOT(ISERROR(SEARCH("MUY ALTO",W49)))</formula>
    </cfRule>
  </conditionalFormatting>
  <conditionalFormatting sqref="W53:W54">
    <cfRule type="cellIs" priority="82" dxfId="3" operator="equal">
      <formula>"ALTO"</formula>
    </cfRule>
    <cfRule type="cellIs" priority="83" dxfId="2" operator="equal">
      <formula>"BAJO"</formula>
    </cfRule>
    <cfRule type="cellIs" priority="84" dxfId="1" operator="equal">
      <formula>"MEDIO"</formula>
    </cfRule>
  </conditionalFormatting>
  <conditionalFormatting sqref="W53:W54">
    <cfRule type="containsText" priority="81" dxfId="0" operator="containsText" stopIfTrue="1" text="MUY ALTO">
      <formula>NOT(ISERROR(SEARCH("MUY ALTO",W53)))</formula>
    </cfRule>
  </conditionalFormatting>
  <conditionalFormatting sqref="W55">
    <cfRule type="cellIs" priority="78" dxfId="3" operator="equal">
      <formula>"ALTO"</formula>
    </cfRule>
    <cfRule type="cellIs" priority="79" dxfId="2" operator="equal">
      <formula>"BAJO"</formula>
    </cfRule>
    <cfRule type="cellIs" priority="80" dxfId="1" operator="equal">
      <formula>"MEDIO"</formula>
    </cfRule>
  </conditionalFormatting>
  <conditionalFormatting sqref="W55">
    <cfRule type="containsText" priority="77" dxfId="0" operator="containsText" stopIfTrue="1" text="MUY ALTO">
      <formula>NOT(ISERROR(SEARCH("MUY ALTO",W55)))</formula>
    </cfRule>
  </conditionalFormatting>
  <conditionalFormatting sqref="AK53">
    <cfRule type="cellIs" priority="74" dxfId="3" operator="equal">
      <formula>"ALTO"</formula>
    </cfRule>
    <cfRule type="cellIs" priority="75" dxfId="2" operator="equal">
      <formula>"BAJO"</formula>
    </cfRule>
    <cfRule type="cellIs" priority="76" dxfId="1" operator="equal">
      <formula>"MEDIO"</formula>
    </cfRule>
  </conditionalFormatting>
  <conditionalFormatting sqref="AK53">
    <cfRule type="containsText" priority="73" dxfId="0" operator="containsText" stopIfTrue="1" text="MUY ALTO">
      <formula>NOT(ISERROR(SEARCH("MUY ALTO",AK53)))</formula>
    </cfRule>
  </conditionalFormatting>
  <conditionalFormatting sqref="AK48:AK49">
    <cfRule type="cellIs" priority="70" dxfId="3" operator="equal">
      <formula>"ALTO"</formula>
    </cfRule>
    <cfRule type="cellIs" priority="71" dxfId="2" operator="equal">
      <formula>"BAJO"</formula>
    </cfRule>
    <cfRule type="cellIs" priority="72" dxfId="1" operator="equal">
      <formula>"MEDIO"</formula>
    </cfRule>
  </conditionalFormatting>
  <conditionalFormatting sqref="AK48:AK49">
    <cfRule type="containsText" priority="69" dxfId="0" operator="containsText" stopIfTrue="1" text="MUY ALTO">
      <formula>NOT(ISERROR(SEARCH("MUY ALTO",AK48)))</formula>
    </cfRule>
  </conditionalFormatting>
  <conditionalFormatting sqref="AK54:AK55">
    <cfRule type="cellIs" priority="66" dxfId="3" operator="equal">
      <formula>"ALTO"</formula>
    </cfRule>
    <cfRule type="cellIs" priority="67" dxfId="2" operator="equal">
      <formula>"BAJO"</formula>
    </cfRule>
    <cfRule type="cellIs" priority="68" dxfId="1" operator="equal">
      <formula>"MEDIO"</formula>
    </cfRule>
  </conditionalFormatting>
  <conditionalFormatting sqref="AK54:AK55">
    <cfRule type="containsText" priority="65" dxfId="0" operator="containsText" stopIfTrue="1" text="MUY ALTO">
      <formula>NOT(ISERROR(SEARCH("MUY ALTO",AK54)))</formula>
    </cfRule>
  </conditionalFormatting>
  <conditionalFormatting sqref="W52">
    <cfRule type="cellIs" priority="62" dxfId="3" operator="equal">
      <formula>"ALTO"</formula>
    </cfRule>
    <cfRule type="cellIs" priority="63" dxfId="2" operator="equal">
      <formula>"BAJO"</formula>
    </cfRule>
    <cfRule type="cellIs" priority="64" dxfId="1" operator="equal">
      <formula>"MEDIO"</formula>
    </cfRule>
  </conditionalFormatting>
  <conditionalFormatting sqref="W52">
    <cfRule type="containsText" priority="61" dxfId="0" operator="containsText" stopIfTrue="1" text="MUY ALTO">
      <formula>NOT(ISERROR(SEARCH("MUY ALTO",W52)))</formula>
    </cfRule>
  </conditionalFormatting>
  <conditionalFormatting sqref="V20">
    <cfRule type="containsText" priority="60" dxfId="9" operator="containsText" stopIfTrue="1" text="RIESGO ACEPTABLE">
      <formula>NOT(ISERROR(SEARCH("RIESGO ACEPTABLE",V20)))</formula>
    </cfRule>
  </conditionalFormatting>
  <conditionalFormatting sqref="V20">
    <cfRule type="containsText" priority="59" dxfId="8" operator="containsText" stopIfTrue="1" text="RIESGO NO ACEPTABLE">
      <formula>NOT(ISERROR(SEARCH("RIESGO NO ACEPTABLE",V20)))</formula>
    </cfRule>
  </conditionalFormatting>
  <conditionalFormatting sqref="AQ20">
    <cfRule type="cellIs" priority="57" dxfId="11" operator="equal" stopIfTrue="1">
      <formula>"No Aceptable"</formula>
    </cfRule>
    <cfRule type="cellIs" priority="58" dxfId="10" operator="equal" stopIfTrue="1">
      <formula>"Aceptable"</formula>
    </cfRule>
  </conditionalFormatting>
  <conditionalFormatting sqref="AE20">
    <cfRule type="cellIs" priority="55" dxfId="11" operator="equal" stopIfTrue="1">
      <formula>"No Aceptable"</formula>
    </cfRule>
    <cfRule type="cellIs" priority="56" dxfId="10" operator="equal" stopIfTrue="1">
      <formula>"Aceptable"</formula>
    </cfRule>
  </conditionalFormatting>
  <conditionalFormatting sqref="AN20">
    <cfRule type="containsText" priority="54" dxfId="9" operator="containsText" stopIfTrue="1" text="RIESGO ACEPTABLE">
      <formula>NOT(ISERROR(SEARCH("RIESGO ACEPTABLE",AN20)))</formula>
    </cfRule>
  </conditionalFormatting>
  <conditionalFormatting sqref="AN20">
    <cfRule type="containsText" priority="53" dxfId="8" operator="containsText" stopIfTrue="1" text="RIESGO NO ACEPTABLE">
      <formula>NOT(ISERROR(SEARCH("RIESGO NO ACEPTABLE",AN20)))</formula>
    </cfRule>
  </conditionalFormatting>
  <conditionalFormatting sqref="AU20">
    <cfRule type="cellIs" priority="51" dxfId="11" operator="equal" stopIfTrue="1">
      <formula>"No Aceptable"</formula>
    </cfRule>
    <cfRule type="cellIs" priority="52" dxfId="10" operator="equal" stopIfTrue="1">
      <formula>"Aceptable"</formula>
    </cfRule>
  </conditionalFormatting>
  <conditionalFormatting sqref="Z20">
    <cfRule type="containsText" priority="50" dxfId="9" operator="containsText" stopIfTrue="1" text="RIESGO ACEPTABLE">
      <formula>NOT(ISERROR(SEARCH("RIESGO ACEPTABLE",Z20)))</formula>
    </cfRule>
  </conditionalFormatting>
  <conditionalFormatting sqref="Z20">
    <cfRule type="containsText" priority="49" dxfId="8" operator="containsText" stopIfTrue="1" text="RIESGO NO ACEPTABLE">
      <formula>NOT(ISERROR(SEARCH("RIESGO NO ACEPTABLE",Z20)))</formula>
    </cfRule>
  </conditionalFormatting>
  <conditionalFormatting sqref="W20">
    <cfRule type="cellIs" priority="46" dxfId="3" operator="equal">
      <formula>"ALTO"</formula>
    </cfRule>
    <cfRule type="cellIs" priority="47" dxfId="2" operator="equal">
      <formula>"BAJO"</formula>
    </cfRule>
    <cfRule type="cellIs" priority="48" dxfId="1" operator="equal">
      <formula>"MEDIO"</formula>
    </cfRule>
  </conditionalFormatting>
  <conditionalFormatting sqref="W20">
    <cfRule type="containsText" priority="45" dxfId="0" operator="containsText" stopIfTrue="1" text="MUY ALTO">
      <formula>NOT(ISERROR(SEARCH("MUY ALTO",W20)))</formula>
    </cfRule>
  </conditionalFormatting>
  <conditionalFormatting sqref="AK20">
    <cfRule type="cellIs" priority="42" dxfId="3" operator="equal">
      <formula>"ALTO"</formula>
    </cfRule>
    <cfRule type="cellIs" priority="43" dxfId="2" operator="equal">
      <formula>"BAJO"</formula>
    </cfRule>
    <cfRule type="cellIs" priority="44" dxfId="1" operator="equal">
      <formula>"MEDIO"</formula>
    </cfRule>
  </conditionalFormatting>
  <conditionalFormatting sqref="AK20">
    <cfRule type="containsText" priority="41" dxfId="0" operator="containsText" stopIfTrue="1" text="MUY ALTO">
      <formula>NOT(ISERROR(SEARCH("MUY ALTO",AK20)))</formula>
    </cfRule>
  </conditionalFormatting>
  <conditionalFormatting sqref="V21">
    <cfRule type="containsText" priority="40" dxfId="9" operator="containsText" stopIfTrue="1" text="RIESGO ACEPTABLE">
      <formula>NOT(ISERROR(SEARCH("RIESGO ACEPTABLE",V21)))</formula>
    </cfRule>
  </conditionalFormatting>
  <conditionalFormatting sqref="V21">
    <cfRule type="containsText" priority="39" dxfId="8" operator="containsText" stopIfTrue="1" text="RIESGO NO ACEPTABLE">
      <formula>NOT(ISERROR(SEARCH("RIESGO NO ACEPTABLE",V21)))</formula>
    </cfRule>
  </conditionalFormatting>
  <conditionalFormatting sqref="AQ21">
    <cfRule type="cellIs" priority="37" dxfId="11" operator="equal" stopIfTrue="1">
      <formula>"No Aceptable"</formula>
    </cfRule>
    <cfRule type="cellIs" priority="38" dxfId="10" operator="equal" stopIfTrue="1">
      <formula>"Aceptable"</formula>
    </cfRule>
  </conditionalFormatting>
  <conditionalFormatting sqref="AE21">
    <cfRule type="cellIs" priority="35" dxfId="11" operator="equal" stopIfTrue="1">
      <formula>"No Aceptable"</formula>
    </cfRule>
    <cfRule type="cellIs" priority="36" dxfId="10" operator="equal" stopIfTrue="1">
      <formula>"Aceptable"</formula>
    </cfRule>
  </conditionalFormatting>
  <conditionalFormatting sqref="AN21">
    <cfRule type="containsText" priority="34" dxfId="9" operator="containsText" stopIfTrue="1" text="RIESGO ACEPTABLE">
      <formula>NOT(ISERROR(SEARCH("RIESGO ACEPTABLE",AN21)))</formula>
    </cfRule>
  </conditionalFormatting>
  <conditionalFormatting sqref="AN21">
    <cfRule type="containsText" priority="33" dxfId="8" operator="containsText" stopIfTrue="1" text="RIESGO NO ACEPTABLE">
      <formula>NOT(ISERROR(SEARCH("RIESGO NO ACEPTABLE",AN21)))</formula>
    </cfRule>
  </conditionalFormatting>
  <conditionalFormatting sqref="AU21">
    <cfRule type="cellIs" priority="31" dxfId="11" operator="equal" stopIfTrue="1">
      <formula>"No Aceptable"</formula>
    </cfRule>
    <cfRule type="cellIs" priority="32" dxfId="10" operator="equal" stopIfTrue="1">
      <formula>"Aceptable"</formula>
    </cfRule>
  </conditionalFormatting>
  <conditionalFormatting sqref="Z21">
    <cfRule type="containsText" priority="30" dxfId="9" operator="containsText" stopIfTrue="1" text="RIESGO ACEPTABLE">
      <formula>NOT(ISERROR(SEARCH("RIESGO ACEPTABLE",Z21)))</formula>
    </cfRule>
  </conditionalFormatting>
  <conditionalFormatting sqref="Z21">
    <cfRule type="containsText" priority="29" dxfId="8" operator="containsText" stopIfTrue="1" text="RIESGO NO ACEPTABLE">
      <formula>NOT(ISERROR(SEARCH("RIESGO NO ACEPTABLE",Z21)))</formula>
    </cfRule>
  </conditionalFormatting>
  <conditionalFormatting sqref="W21">
    <cfRule type="cellIs" priority="26" dxfId="3" operator="equal">
      <formula>"ALTO"</formula>
    </cfRule>
    <cfRule type="cellIs" priority="27" dxfId="2" operator="equal">
      <formula>"BAJO"</formula>
    </cfRule>
    <cfRule type="cellIs" priority="28" dxfId="1" operator="equal">
      <formula>"MEDIO"</formula>
    </cfRule>
  </conditionalFormatting>
  <conditionalFormatting sqref="W21">
    <cfRule type="containsText" priority="25" dxfId="0" operator="containsText" stopIfTrue="1" text="MUY ALTO">
      <formula>NOT(ISERROR(SEARCH("MUY ALTO",W21)))</formula>
    </cfRule>
  </conditionalFormatting>
  <conditionalFormatting sqref="AK21">
    <cfRule type="cellIs" priority="22" dxfId="3" operator="equal">
      <formula>"ALTO"</formula>
    </cfRule>
    <cfRule type="cellIs" priority="23" dxfId="2" operator="equal">
      <formula>"BAJO"</formula>
    </cfRule>
    <cfRule type="cellIs" priority="24" dxfId="1" operator="equal">
      <formula>"MEDIO"</formula>
    </cfRule>
  </conditionalFormatting>
  <conditionalFormatting sqref="AK21">
    <cfRule type="containsText" priority="21" dxfId="0" operator="containsText" stopIfTrue="1" text="MUY ALTO">
      <formula>NOT(ISERROR(SEARCH("MUY ALTO",AK21)))</formula>
    </cfRule>
  </conditionalFormatting>
  <conditionalFormatting sqref="V51">
    <cfRule type="containsText" priority="20" dxfId="9" operator="containsText" stopIfTrue="1" text="RIESGO ACEPTABLE">
      <formula>NOT(ISERROR(SEARCH("RIESGO ACEPTABLE",V51)))</formula>
    </cfRule>
  </conditionalFormatting>
  <conditionalFormatting sqref="V51">
    <cfRule type="containsText" priority="19" dxfId="8" operator="containsText" stopIfTrue="1" text="RIESGO NO ACEPTABLE">
      <formula>NOT(ISERROR(SEARCH("RIESGO NO ACEPTABLE",V51)))</formula>
    </cfRule>
  </conditionalFormatting>
  <conditionalFormatting sqref="AQ51">
    <cfRule type="cellIs" priority="17" dxfId="11" operator="equal" stopIfTrue="1">
      <formula>"No Aceptable"</formula>
    </cfRule>
    <cfRule type="cellIs" priority="18" dxfId="10" operator="equal" stopIfTrue="1">
      <formula>"Aceptable"</formula>
    </cfRule>
  </conditionalFormatting>
  <conditionalFormatting sqref="AE51">
    <cfRule type="cellIs" priority="15" dxfId="11" operator="equal" stopIfTrue="1">
      <formula>"No Aceptable"</formula>
    </cfRule>
    <cfRule type="cellIs" priority="16" dxfId="10" operator="equal" stopIfTrue="1">
      <formula>"Aceptable"</formula>
    </cfRule>
  </conditionalFormatting>
  <conditionalFormatting sqref="AN51">
    <cfRule type="containsText" priority="14" dxfId="9" operator="containsText" stopIfTrue="1" text="RIESGO ACEPTABLE">
      <formula>NOT(ISERROR(SEARCH("RIESGO ACEPTABLE",AN51)))</formula>
    </cfRule>
  </conditionalFormatting>
  <conditionalFormatting sqref="AN51">
    <cfRule type="containsText" priority="13" dxfId="8" operator="containsText" stopIfTrue="1" text="RIESGO NO ACEPTABLE">
      <formula>NOT(ISERROR(SEARCH("RIESGO NO ACEPTABLE",AN51)))</formula>
    </cfRule>
  </conditionalFormatting>
  <conditionalFormatting sqref="AU51">
    <cfRule type="cellIs" priority="11" dxfId="11" operator="equal" stopIfTrue="1">
      <formula>"No Aceptable"</formula>
    </cfRule>
    <cfRule type="cellIs" priority="12" dxfId="10" operator="equal" stopIfTrue="1">
      <formula>"Aceptable"</formula>
    </cfRule>
  </conditionalFormatting>
  <conditionalFormatting sqref="Z51">
    <cfRule type="containsText" priority="10" dxfId="9" operator="containsText" stopIfTrue="1" text="RIESGO ACEPTABLE">
      <formula>NOT(ISERROR(SEARCH("RIESGO ACEPTABLE",Z51)))</formula>
    </cfRule>
  </conditionalFormatting>
  <conditionalFormatting sqref="Z51">
    <cfRule type="containsText" priority="9" dxfId="8" operator="containsText" stopIfTrue="1" text="RIESGO NO ACEPTABLE">
      <formula>NOT(ISERROR(SEARCH("RIESGO NO ACEPTABLE",Z51)))</formula>
    </cfRule>
  </conditionalFormatting>
  <conditionalFormatting sqref="W51">
    <cfRule type="cellIs" priority="6" dxfId="3" operator="equal">
      <formula>"ALTO"</formula>
    </cfRule>
    <cfRule type="cellIs" priority="7" dxfId="2" operator="equal">
      <formula>"BAJO"</formula>
    </cfRule>
    <cfRule type="cellIs" priority="8" dxfId="1" operator="equal">
      <formula>"MEDIO"</formula>
    </cfRule>
  </conditionalFormatting>
  <conditionalFormatting sqref="W51">
    <cfRule type="containsText" priority="5" dxfId="0" operator="containsText" stopIfTrue="1" text="MUY ALTO">
      <formula>NOT(ISERROR(SEARCH("MUY ALTO",W51)))</formula>
    </cfRule>
  </conditionalFormatting>
  <conditionalFormatting sqref="AK51">
    <cfRule type="cellIs" priority="2" dxfId="3" operator="equal">
      <formula>"ALTO"</formula>
    </cfRule>
    <cfRule type="cellIs" priority="3" dxfId="2" operator="equal">
      <formula>"BAJO"</formula>
    </cfRule>
    <cfRule type="cellIs" priority="4" dxfId="1" operator="equal">
      <formula>"MEDIO"</formula>
    </cfRule>
  </conditionalFormatting>
  <conditionalFormatting sqref="AK51">
    <cfRule type="containsText" priority="1" dxfId="0" operator="containsText" stopIfTrue="1" text="MUY ALTO">
      <formula>NOT(ISERROR(SEARCH("MUY ALTO",AK51)))</formula>
    </cfRule>
  </conditionalFormatting>
  <dataValidations count="10">
    <dataValidation type="list" allowBlank="1" showInputMessage="1" showErrorMessage="1" sqref="U14:U16 AI14:AI16 T47 U18:U59 AI18:AI59">
      <formula1>"1, 2, 3, 4"</formula1>
    </dataValidation>
    <dataValidation type="list" allowBlank="1" showInputMessage="1" showErrorMessage="1" sqref="X14:X16 AL14:AL16 X18:X59 AL18:AL59">
      <formula1>"10, 25, 60, 100"</formula1>
    </dataValidation>
    <dataValidation type="list" allowBlank="1" showInputMessage="1" showErrorMessage="1" sqref="T14:T16 AH14:AH16 T48:T59 T18:T46 AH18:AH59">
      <formula1>"1, 2, 6, 10"</formula1>
    </dataValidation>
    <dataValidation type="list" allowBlank="1" showInputMessage="1" showErrorMessage="1" sqref="P26 P56:S59">
      <formula1>#REF!</formula1>
    </dataValidation>
    <dataValidation type="list" allowBlank="1" showInputMessage="1" showErrorMessage="1" sqref="F14:F16 F18:F59">
      <formula1>"Rutinaria, No Rutinaria"</formula1>
    </dataValidation>
    <dataValidation type="list" allowBlank="1" showInputMessage="1" showErrorMessage="1" sqref="BB14:BB16 BA47 BB18:BB59">
      <formula1>"Sí,En Proceso,No"</formula1>
    </dataValidation>
    <dataValidation type="list" allowBlank="1" showInputMessage="1" showErrorMessage="1" sqref="O14:O16 L14:L16 L18:L38 O48:O55 L48:L59 O18:O38">
      <formula1>$BN$4:$BN$15</formula1>
    </dataValidation>
    <dataValidation type="list" allowBlank="1" showInputMessage="1" showErrorMessage="1" sqref="M14:M16 M48:M54 M55:N55 M31:N31 M24:M30 M18:M22 M23:N23 M56:M59 M38 M37:N37 M32:M36">
      <formula1>$BO$4:$BO$82</formula1>
    </dataValidation>
    <dataValidation type="list" allowBlank="1" showInputMessage="1" showErrorMessage="1" sqref="N47 M39:M47">
      <formula1>$BO$4:$BO$87</formula1>
    </dataValidation>
    <dataValidation type="list" allowBlank="1" showInputMessage="1" showErrorMessage="1" sqref="O39:O47 L39:L47">
      <formula1>$BN$4:$BN$14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zoomScalePageLayoutView="0" workbookViewId="0" topLeftCell="A43">
      <selection activeCell="Z62" sqref="Z62:AK6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81" customWidth="1"/>
    <col min="17" max="17" width="5.7109375" style="81" bestFit="1" customWidth="1"/>
    <col min="18" max="18" width="7.421875" style="81" bestFit="1" customWidth="1"/>
    <col min="19" max="19" width="5.7109375" style="81" bestFit="1" customWidth="1"/>
    <col min="20" max="20" width="7.421875" style="81" bestFit="1" customWidth="1"/>
    <col min="21" max="22" width="5.421875" style="81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16384" width="9.140625" style="1" customWidth="1"/>
  </cols>
  <sheetData>
    <row r="1" spans="1:42" ht="25.5" customHeight="1">
      <c r="A1" s="186"/>
      <c r="B1" s="186"/>
      <c r="C1" s="186"/>
      <c r="D1" s="187" t="s">
        <v>184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9" t="s">
        <v>164</v>
      </c>
      <c r="AO1" s="14" t="s">
        <v>187</v>
      </c>
      <c r="AP1" s="80"/>
    </row>
    <row r="2" spans="1:42" ht="25.5" customHeight="1">
      <c r="A2" s="186"/>
      <c r="B2" s="186"/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9" t="s">
        <v>166</v>
      </c>
      <c r="AO2" s="15" t="s">
        <v>185</v>
      </c>
      <c r="AP2" s="80"/>
    </row>
    <row r="3" spans="1:42" ht="25.5" customHeight="1">
      <c r="A3" s="186"/>
      <c r="B3" s="186"/>
      <c r="C3" s="186"/>
      <c r="D3" s="251" t="s">
        <v>188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3"/>
      <c r="AN3" s="19" t="s">
        <v>167</v>
      </c>
      <c r="AO3" s="20" t="s">
        <v>186</v>
      </c>
      <c r="AP3" s="80"/>
    </row>
    <row r="4" spans="1:42" s="18" customFormat="1" ht="25.5" customHeight="1">
      <c r="A4" s="186"/>
      <c r="B4" s="186"/>
      <c r="C4" s="186"/>
      <c r="D4" s="254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6"/>
      <c r="AN4" s="19" t="s">
        <v>168</v>
      </c>
      <c r="AO4" s="16">
        <v>45231</v>
      </c>
      <c r="AP4" s="17"/>
    </row>
    <row r="6" spans="2:41" ht="33" customHeight="1">
      <c r="B6" s="257" t="s">
        <v>98</v>
      </c>
      <c r="C6" s="257"/>
      <c r="D6" s="257"/>
      <c r="E6" s="257"/>
      <c r="F6" s="257"/>
      <c r="G6" s="257"/>
      <c r="H6" s="257"/>
      <c r="I6" s="257"/>
      <c r="J6" s="257"/>
      <c r="K6" s="257" t="s">
        <v>99</v>
      </c>
      <c r="L6" s="257"/>
      <c r="M6" s="257"/>
      <c r="N6" s="257"/>
      <c r="O6" s="257" t="s">
        <v>100</v>
      </c>
      <c r="P6" s="257"/>
      <c r="Q6" s="257"/>
      <c r="R6" s="257"/>
      <c r="S6" s="257" t="s">
        <v>101</v>
      </c>
      <c r="T6" s="257"/>
      <c r="U6" s="257"/>
      <c r="V6" s="257"/>
      <c r="W6" s="257"/>
      <c r="X6" s="257"/>
      <c r="Y6" s="257"/>
      <c r="Z6" s="257"/>
      <c r="AA6" s="257"/>
      <c r="AB6" s="257" t="s">
        <v>99</v>
      </c>
      <c r="AC6" s="257"/>
      <c r="AD6" s="257"/>
      <c r="AE6" s="257"/>
      <c r="AF6" s="257" t="s">
        <v>100</v>
      </c>
      <c r="AG6" s="257"/>
      <c r="AH6" s="257"/>
      <c r="AI6" s="257"/>
      <c r="AJ6" s="257" t="s">
        <v>102</v>
      </c>
      <c r="AK6" s="257"/>
      <c r="AL6" s="257"/>
      <c r="AM6" s="257"/>
      <c r="AN6" s="257"/>
      <c r="AO6" s="257"/>
    </row>
    <row r="7" spans="2:42" ht="21" customHeight="1">
      <c r="B7" s="250" t="s">
        <v>103</v>
      </c>
      <c r="C7" s="250"/>
      <c r="D7" s="250"/>
      <c r="E7" s="250"/>
      <c r="F7" s="250"/>
      <c r="G7" s="250"/>
      <c r="H7" s="250"/>
      <c r="I7" s="250"/>
      <c r="J7" s="250"/>
      <c r="K7" s="250" t="e">
        <f>COUNTIF('[2]MATRIZ'!Z14:Z64,"Riesgo Aceptable")</f>
        <v>#VALUE!</v>
      </c>
      <c r="L7" s="250"/>
      <c r="M7" s="250"/>
      <c r="N7" s="250"/>
      <c r="O7" s="249" t="e">
        <f>+K7/$K$11</f>
        <v>#VALUE!</v>
      </c>
      <c r="P7" s="249"/>
      <c r="Q7" s="249"/>
      <c r="R7" s="249"/>
      <c r="S7" s="250" t="s">
        <v>103</v>
      </c>
      <c r="T7" s="250"/>
      <c r="U7" s="250"/>
      <c r="V7" s="250"/>
      <c r="W7" s="250"/>
      <c r="X7" s="250"/>
      <c r="Y7" s="250"/>
      <c r="Z7" s="250"/>
      <c r="AA7" s="250"/>
      <c r="AB7" s="250" t="e">
        <f>COUNTIF('[2]MATRIZ'!AN14:AN64,"Riesgo Aceptable")</f>
        <v>#VALUE!</v>
      </c>
      <c r="AC7" s="250"/>
      <c r="AD7" s="250"/>
      <c r="AE7" s="250"/>
      <c r="AF7" s="249" t="e">
        <f>+AB7/$AB$11</f>
        <v>#VALUE!</v>
      </c>
      <c r="AG7" s="249"/>
      <c r="AH7" s="249"/>
      <c r="AI7" s="249"/>
      <c r="AJ7" s="249" t="e">
        <f>+AP7*-1</f>
        <v>#VALUE!</v>
      </c>
      <c r="AK7" s="249"/>
      <c r="AL7" s="249"/>
      <c r="AM7" s="249"/>
      <c r="AN7" s="249"/>
      <c r="AO7" s="249"/>
      <c r="AP7" s="2" t="e">
        <f>1-(AB7/K7)</f>
        <v>#VALUE!</v>
      </c>
    </row>
    <row r="8" spans="2:42" ht="21" customHeight="1">
      <c r="B8" s="250" t="s">
        <v>104</v>
      </c>
      <c r="C8" s="250"/>
      <c r="D8" s="250"/>
      <c r="E8" s="250"/>
      <c r="F8" s="250"/>
      <c r="G8" s="250"/>
      <c r="H8" s="250"/>
      <c r="I8" s="250"/>
      <c r="J8" s="250"/>
      <c r="K8" s="250" t="e">
        <f>COUNTIF('[2]MATRIZ'!$Z$14:$Z$64,"Riesgo Mejorable")</f>
        <v>#VALUE!</v>
      </c>
      <c r="L8" s="250"/>
      <c r="M8" s="250"/>
      <c r="N8" s="250"/>
      <c r="O8" s="249" t="e">
        <f>+K8/$K$11</f>
        <v>#VALUE!</v>
      </c>
      <c r="P8" s="249"/>
      <c r="Q8" s="249"/>
      <c r="R8" s="249"/>
      <c r="S8" s="250" t="s">
        <v>104</v>
      </c>
      <c r="T8" s="250"/>
      <c r="U8" s="250"/>
      <c r="V8" s="250"/>
      <c r="W8" s="250"/>
      <c r="X8" s="250"/>
      <c r="Y8" s="250"/>
      <c r="Z8" s="250"/>
      <c r="AA8" s="250"/>
      <c r="AB8" s="250" t="e">
        <f>COUNTIF('[2]MATRIZ'!$AN$14:$AN$64,"Riesgo Mejorable")</f>
        <v>#VALUE!</v>
      </c>
      <c r="AC8" s="250"/>
      <c r="AD8" s="250"/>
      <c r="AE8" s="250"/>
      <c r="AF8" s="249" t="e">
        <f>+AB8/$AB$11</f>
        <v>#VALUE!</v>
      </c>
      <c r="AG8" s="249"/>
      <c r="AH8" s="249"/>
      <c r="AI8" s="249"/>
      <c r="AJ8" s="249" t="e">
        <f>+AP8*-1</f>
        <v>#VALUE!</v>
      </c>
      <c r="AK8" s="249"/>
      <c r="AL8" s="249"/>
      <c r="AM8" s="249"/>
      <c r="AN8" s="249"/>
      <c r="AO8" s="249"/>
      <c r="AP8" s="2" t="e">
        <f>1-(AB8/K8)</f>
        <v>#VALUE!</v>
      </c>
    </row>
    <row r="9" spans="2:42" ht="21" customHeight="1">
      <c r="B9" s="250" t="s">
        <v>105</v>
      </c>
      <c r="C9" s="250"/>
      <c r="D9" s="250"/>
      <c r="E9" s="250"/>
      <c r="F9" s="250"/>
      <c r="G9" s="250"/>
      <c r="H9" s="250"/>
      <c r="I9" s="250"/>
      <c r="J9" s="250"/>
      <c r="K9" s="250" t="e">
        <f>COUNTIF('[2]MATRIZ'!$Z$14:$Z$64,"Riesgo No Aceptable o Aceptable con Control Especifico")</f>
        <v>#VALUE!</v>
      </c>
      <c r="L9" s="250"/>
      <c r="M9" s="250"/>
      <c r="N9" s="250"/>
      <c r="O9" s="249" t="e">
        <f>+K9/$K$11</f>
        <v>#VALUE!</v>
      </c>
      <c r="P9" s="249"/>
      <c r="Q9" s="249"/>
      <c r="R9" s="249"/>
      <c r="S9" s="250" t="s">
        <v>105</v>
      </c>
      <c r="T9" s="250"/>
      <c r="U9" s="250"/>
      <c r="V9" s="250"/>
      <c r="W9" s="250"/>
      <c r="X9" s="250"/>
      <c r="Y9" s="250"/>
      <c r="Z9" s="250"/>
      <c r="AA9" s="250"/>
      <c r="AB9" s="250" t="e">
        <f>COUNTIF('[2]MATRIZ'!$AN$14:$AN$64,"Riesgo No Aceptable o Aceptable con Control especifico")</f>
        <v>#VALUE!</v>
      </c>
      <c r="AC9" s="250"/>
      <c r="AD9" s="250"/>
      <c r="AE9" s="250"/>
      <c r="AF9" s="249" t="e">
        <f>+AB9/$AB$11</f>
        <v>#VALUE!</v>
      </c>
      <c r="AG9" s="249"/>
      <c r="AH9" s="249"/>
      <c r="AI9" s="249"/>
      <c r="AJ9" s="249" t="e">
        <f>+AP9*-1</f>
        <v>#VALUE!</v>
      </c>
      <c r="AK9" s="249"/>
      <c r="AL9" s="249"/>
      <c r="AM9" s="249"/>
      <c r="AN9" s="249"/>
      <c r="AO9" s="249"/>
      <c r="AP9" s="2" t="e">
        <f>1-(AB9/K9)</f>
        <v>#VALUE!</v>
      </c>
    </row>
    <row r="10" spans="2:42" ht="21" customHeight="1">
      <c r="B10" s="250" t="s">
        <v>106</v>
      </c>
      <c r="C10" s="250"/>
      <c r="D10" s="250"/>
      <c r="E10" s="250"/>
      <c r="F10" s="250"/>
      <c r="G10" s="250"/>
      <c r="H10" s="250"/>
      <c r="I10" s="250"/>
      <c r="J10" s="250"/>
      <c r="K10" s="250" t="e">
        <f>COUNTIF('[2]MATRIZ'!$Z$14:$Z$64,"Riesgo No Aceptable")</f>
        <v>#VALUE!</v>
      </c>
      <c r="L10" s="250"/>
      <c r="M10" s="250"/>
      <c r="N10" s="250"/>
      <c r="O10" s="249" t="e">
        <f>+K10/$K$11</f>
        <v>#VALUE!</v>
      </c>
      <c r="P10" s="249"/>
      <c r="Q10" s="249"/>
      <c r="R10" s="249"/>
      <c r="S10" s="250" t="s">
        <v>106</v>
      </c>
      <c r="T10" s="250"/>
      <c r="U10" s="250"/>
      <c r="V10" s="250"/>
      <c r="W10" s="250"/>
      <c r="X10" s="250"/>
      <c r="Y10" s="250"/>
      <c r="Z10" s="250"/>
      <c r="AA10" s="250"/>
      <c r="AB10" s="250" t="e">
        <f>COUNTIF('[2]MATRIZ'!$AN$14:$AN$64,"Riesgo No Aceptable")</f>
        <v>#VALUE!</v>
      </c>
      <c r="AC10" s="250"/>
      <c r="AD10" s="250"/>
      <c r="AE10" s="250"/>
      <c r="AF10" s="249" t="e">
        <f>+AB10/$AB$11</f>
        <v>#VALUE!</v>
      </c>
      <c r="AG10" s="249"/>
      <c r="AH10" s="249"/>
      <c r="AI10" s="249"/>
      <c r="AJ10" s="249" t="e">
        <f>+AP10*-1</f>
        <v>#VALUE!</v>
      </c>
      <c r="AK10" s="249"/>
      <c r="AL10" s="249"/>
      <c r="AM10" s="249"/>
      <c r="AN10" s="249"/>
      <c r="AO10" s="249"/>
      <c r="AP10" s="2" t="e">
        <f>1-(AB10/K10)</f>
        <v>#VALUE!</v>
      </c>
    </row>
    <row r="11" spans="2:42" ht="21" customHeight="1">
      <c r="B11" s="247" t="s">
        <v>107</v>
      </c>
      <c r="C11" s="247"/>
      <c r="D11" s="247"/>
      <c r="E11" s="247"/>
      <c r="F11" s="247"/>
      <c r="G11" s="247"/>
      <c r="H11" s="247"/>
      <c r="I11" s="247"/>
      <c r="J11" s="247"/>
      <c r="K11" s="244" t="e">
        <f>SUM(K7:K10)</f>
        <v>#VALUE!</v>
      </c>
      <c r="L11" s="244"/>
      <c r="M11" s="244"/>
      <c r="N11" s="244"/>
      <c r="O11" s="248" t="e">
        <f>SUM(O7:R10)</f>
        <v>#VALUE!</v>
      </c>
      <c r="P11" s="248"/>
      <c r="Q11" s="248"/>
      <c r="R11" s="248"/>
      <c r="S11" s="247" t="s">
        <v>107</v>
      </c>
      <c r="T11" s="247"/>
      <c r="U11" s="247"/>
      <c r="V11" s="247"/>
      <c r="W11" s="247"/>
      <c r="X11" s="247"/>
      <c r="Y11" s="247"/>
      <c r="Z11" s="247"/>
      <c r="AA11" s="247"/>
      <c r="AB11" s="244" t="e">
        <f>SUM(AB7:AB10)</f>
        <v>#VALUE!</v>
      </c>
      <c r="AC11" s="244"/>
      <c r="AD11" s="244"/>
      <c r="AE11" s="244"/>
      <c r="AF11" s="248" t="e">
        <f>SUM(AF7:AI10)</f>
        <v>#VALUE!</v>
      </c>
      <c r="AG11" s="248"/>
      <c r="AH11" s="248"/>
      <c r="AI11" s="248"/>
      <c r="AJ11" s="244"/>
      <c r="AK11" s="244"/>
      <c r="AL11" s="244"/>
      <c r="AM11" s="244"/>
      <c r="AN11" s="244"/>
      <c r="AO11" s="244"/>
      <c r="AP11" s="2"/>
    </row>
    <row r="12" spans="5:22" ht="9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5:22" ht="9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5:22" ht="11.25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5:22" ht="11.25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5:22" ht="11.2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ht="11.25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ht="11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1.2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ht="11.2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ht="11.2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22" ht="11.25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5:22" ht="11.2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5:22" ht="11.2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5:22" ht="11.2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5:22" ht="11.2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5:22" ht="11.25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5:22" ht="11.2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5:22" ht="11.25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ht="11.25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ht="11.2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ht="11.2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5:22" ht="11.25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5:22" ht="11.25" customHeight="1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5:22" ht="11.25" customHeight="1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1.25" customHeigh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1.25" customHeigh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21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41" ht="89.25" customHeight="1">
      <c r="B39" s="245" t="s">
        <v>86</v>
      </c>
      <c r="C39" s="246"/>
      <c r="D39" s="246"/>
      <c r="E39" s="225" t="s">
        <v>87</v>
      </c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82" t="s">
        <v>108</v>
      </c>
      <c r="R39" s="82" t="s">
        <v>100</v>
      </c>
      <c r="S39" s="82" t="s">
        <v>109</v>
      </c>
      <c r="T39" s="82" t="s">
        <v>100</v>
      </c>
      <c r="U39" s="3"/>
      <c r="V39" s="3"/>
      <c r="W39" s="225" t="s">
        <v>86</v>
      </c>
      <c r="X39" s="225"/>
      <c r="Y39" s="225"/>
      <c r="Z39" s="225" t="s">
        <v>87</v>
      </c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82" t="s">
        <v>108</v>
      </c>
      <c r="AM39" s="82" t="s">
        <v>100</v>
      </c>
      <c r="AN39" s="82" t="s">
        <v>109</v>
      </c>
      <c r="AO39" s="82" t="s">
        <v>100</v>
      </c>
    </row>
    <row r="40" spans="2:41" ht="28.5" customHeight="1">
      <c r="B40" s="232" t="s">
        <v>30</v>
      </c>
      <c r="C40" s="233"/>
      <c r="D40" s="233"/>
      <c r="E40" s="218" t="s">
        <v>31</v>
      </c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83" t="e">
        <f>COUNTIF('[2]MATRIZ'!$M$14:$M$64,E40)</f>
        <v>#VALUE!</v>
      </c>
      <c r="R40" s="84" t="e">
        <f aca="true" t="shared" si="0" ref="R40:R80">Q40/$AL$82</f>
        <v>#VALUE!</v>
      </c>
      <c r="S40" s="238" t="e">
        <f>SUM(Q40:Q43)</f>
        <v>#VALUE!</v>
      </c>
      <c r="T40" s="241" t="e">
        <f>S40/$AN$82</f>
        <v>#VALUE!</v>
      </c>
      <c r="U40" s="3"/>
      <c r="V40" s="3"/>
      <c r="W40" s="215" t="s">
        <v>49</v>
      </c>
      <c r="X40" s="215"/>
      <c r="Y40" s="215"/>
      <c r="Z40" s="218" t="s">
        <v>149</v>
      </c>
      <c r="AA40" s="218" t="s">
        <v>122</v>
      </c>
      <c r="AB40" s="218" t="s">
        <v>122</v>
      </c>
      <c r="AC40" s="218" t="s">
        <v>122</v>
      </c>
      <c r="AD40" s="218" t="s">
        <v>122</v>
      </c>
      <c r="AE40" s="218" t="s">
        <v>122</v>
      </c>
      <c r="AF40" s="218" t="s">
        <v>122</v>
      </c>
      <c r="AG40" s="218" t="s">
        <v>122</v>
      </c>
      <c r="AH40" s="218" t="s">
        <v>122</v>
      </c>
      <c r="AI40" s="218" t="s">
        <v>122</v>
      </c>
      <c r="AJ40" s="218" t="s">
        <v>122</v>
      </c>
      <c r="AK40" s="218" t="s">
        <v>122</v>
      </c>
      <c r="AL40" s="83" t="e">
        <f>COUNTIF('[2]MATRIZ'!$M$14:$M$64,Z40)</f>
        <v>#VALUE!</v>
      </c>
      <c r="AM40" s="85" t="e">
        <f aca="true" t="shared" si="1" ref="AM40:AM81">AL40/$AL$82</f>
        <v>#VALUE!</v>
      </c>
      <c r="AN40" s="216" t="e">
        <f>SUM(AL40:AL43)</f>
        <v>#VALUE!</v>
      </c>
      <c r="AO40" s="217" t="e">
        <f>AN40/$AL$82</f>
        <v>#VALUE!</v>
      </c>
    </row>
    <row r="41" spans="2:41" ht="28.5" customHeight="1">
      <c r="B41" s="234"/>
      <c r="C41" s="235"/>
      <c r="D41" s="235"/>
      <c r="E41" s="218" t="s">
        <v>32</v>
      </c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83" t="e">
        <f>COUNTIF('[2]MATRIZ'!$M$14:$M$64,E41)</f>
        <v>#VALUE!</v>
      </c>
      <c r="R41" s="84" t="e">
        <f t="shared" si="0"/>
        <v>#VALUE!</v>
      </c>
      <c r="S41" s="239"/>
      <c r="T41" s="242"/>
      <c r="U41" s="3"/>
      <c r="V41" s="3"/>
      <c r="W41" s="215"/>
      <c r="X41" s="215"/>
      <c r="Y41" s="215"/>
      <c r="Z41" s="218" t="s">
        <v>150</v>
      </c>
      <c r="AA41" s="218" t="s">
        <v>123</v>
      </c>
      <c r="AB41" s="218" t="s">
        <v>123</v>
      </c>
      <c r="AC41" s="218" t="s">
        <v>123</v>
      </c>
      <c r="AD41" s="218" t="s">
        <v>123</v>
      </c>
      <c r="AE41" s="218" t="s">
        <v>123</v>
      </c>
      <c r="AF41" s="218" t="s">
        <v>123</v>
      </c>
      <c r="AG41" s="218" t="s">
        <v>123</v>
      </c>
      <c r="AH41" s="218" t="s">
        <v>123</v>
      </c>
      <c r="AI41" s="218" t="s">
        <v>123</v>
      </c>
      <c r="AJ41" s="218" t="s">
        <v>123</v>
      </c>
      <c r="AK41" s="218" t="s">
        <v>123</v>
      </c>
      <c r="AL41" s="83" t="e">
        <f>COUNTIF('[2]MATRIZ'!$M$14:$M$64,Z41)</f>
        <v>#VALUE!</v>
      </c>
      <c r="AM41" s="85" t="e">
        <f t="shared" si="1"/>
        <v>#VALUE!</v>
      </c>
      <c r="AN41" s="216"/>
      <c r="AO41" s="217"/>
    </row>
    <row r="42" spans="2:41" ht="28.5" customHeight="1">
      <c r="B42" s="234"/>
      <c r="C42" s="235"/>
      <c r="D42" s="235"/>
      <c r="E42" s="218" t="s">
        <v>33</v>
      </c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83" t="e">
        <f>COUNTIF('[2]MATRIZ'!$M$14:$M$64,E42)</f>
        <v>#VALUE!</v>
      </c>
      <c r="R42" s="84" t="e">
        <f t="shared" si="0"/>
        <v>#VALUE!</v>
      </c>
      <c r="S42" s="239"/>
      <c r="T42" s="242"/>
      <c r="U42" s="3"/>
      <c r="V42" s="3"/>
      <c r="W42" s="215"/>
      <c r="X42" s="215"/>
      <c r="Y42" s="215"/>
      <c r="Z42" s="218" t="s">
        <v>124</v>
      </c>
      <c r="AA42" s="218" t="s">
        <v>124</v>
      </c>
      <c r="AB42" s="218" t="s">
        <v>124</v>
      </c>
      <c r="AC42" s="218" t="s">
        <v>124</v>
      </c>
      <c r="AD42" s="218" t="s">
        <v>124</v>
      </c>
      <c r="AE42" s="218" t="s">
        <v>124</v>
      </c>
      <c r="AF42" s="218" t="s">
        <v>124</v>
      </c>
      <c r="AG42" s="218" t="s">
        <v>124</v>
      </c>
      <c r="AH42" s="218" t="s">
        <v>124</v>
      </c>
      <c r="AI42" s="218" t="s">
        <v>124</v>
      </c>
      <c r="AJ42" s="218" t="s">
        <v>124</v>
      </c>
      <c r="AK42" s="218" t="s">
        <v>124</v>
      </c>
      <c r="AL42" s="83" t="e">
        <f>COUNTIF('[2]MATRIZ'!$M$14:$M$64,Z42)</f>
        <v>#VALUE!</v>
      </c>
      <c r="AM42" s="85" t="e">
        <f t="shared" si="1"/>
        <v>#VALUE!</v>
      </c>
      <c r="AN42" s="216"/>
      <c r="AO42" s="217"/>
    </row>
    <row r="43" spans="2:41" ht="12.75">
      <c r="B43" s="236"/>
      <c r="C43" s="237"/>
      <c r="D43" s="237"/>
      <c r="E43" s="218" t="s">
        <v>34</v>
      </c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83" t="e">
        <f>COUNTIF('[2]MATRIZ'!$M$14:$M$64,E43)</f>
        <v>#VALUE!</v>
      </c>
      <c r="R43" s="84" t="e">
        <f t="shared" si="0"/>
        <v>#VALUE!</v>
      </c>
      <c r="S43" s="240"/>
      <c r="T43" s="243"/>
      <c r="U43" s="3"/>
      <c r="V43" s="3"/>
      <c r="W43" s="215"/>
      <c r="X43" s="215"/>
      <c r="Y43" s="215"/>
      <c r="Z43" s="218" t="s">
        <v>125</v>
      </c>
      <c r="AA43" s="218" t="s">
        <v>125</v>
      </c>
      <c r="AB43" s="218" t="s">
        <v>125</v>
      </c>
      <c r="AC43" s="218" t="s">
        <v>125</v>
      </c>
      <c r="AD43" s="218" t="s">
        <v>125</v>
      </c>
      <c r="AE43" s="218" t="s">
        <v>125</v>
      </c>
      <c r="AF43" s="218" t="s">
        <v>125</v>
      </c>
      <c r="AG43" s="218" t="s">
        <v>125</v>
      </c>
      <c r="AH43" s="218" t="s">
        <v>125</v>
      </c>
      <c r="AI43" s="218" t="s">
        <v>125</v>
      </c>
      <c r="AJ43" s="218" t="s">
        <v>125</v>
      </c>
      <c r="AK43" s="218" t="s">
        <v>125</v>
      </c>
      <c r="AL43" s="83" t="e">
        <f>COUNTIF('[2]MATRIZ'!$M$14:$M$64,Z43)</f>
        <v>#VALUE!</v>
      </c>
      <c r="AM43" s="85" t="e">
        <f t="shared" si="1"/>
        <v>#VALUE!</v>
      </c>
      <c r="AN43" s="216"/>
      <c r="AO43" s="217"/>
    </row>
    <row r="44" spans="2:41" ht="12.75">
      <c r="B44" s="232" t="s">
        <v>35</v>
      </c>
      <c r="C44" s="233"/>
      <c r="D44" s="233"/>
      <c r="E44" s="218" t="s">
        <v>36</v>
      </c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83" t="e">
        <f>COUNTIF('[2]MATRIZ'!$M$14:$M$64,E44)</f>
        <v>#VALUE!</v>
      </c>
      <c r="R44" s="84" t="e">
        <f t="shared" si="0"/>
        <v>#VALUE!</v>
      </c>
      <c r="S44" s="238" t="e">
        <f>SUM(Q44:Q48)</f>
        <v>#VALUE!</v>
      </c>
      <c r="T44" s="241" t="e">
        <f>S44/$AL$82</f>
        <v>#VALUE!</v>
      </c>
      <c r="U44" s="3"/>
      <c r="V44" s="3"/>
      <c r="W44" s="215" t="s">
        <v>148</v>
      </c>
      <c r="X44" s="215"/>
      <c r="Y44" s="215"/>
      <c r="Z44" s="218" t="s">
        <v>50</v>
      </c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83" t="e">
        <f>COUNTIF('[2]MATRIZ'!$M$14:$M$64,Z44)</f>
        <v>#VALUE!</v>
      </c>
      <c r="AM44" s="86" t="e">
        <f t="shared" si="1"/>
        <v>#VALUE!</v>
      </c>
      <c r="AN44" s="226" t="e">
        <f>SUM(AL44:AL50)</f>
        <v>#VALUE!</v>
      </c>
      <c r="AO44" s="229" t="e">
        <f>AN44/$AL$82</f>
        <v>#VALUE!</v>
      </c>
    </row>
    <row r="45" spans="2:41" ht="12.75">
      <c r="B45" s="234"/>
      <c r="C45" s="235"/>
      <c r="D45" s="235"/>
      <c r="E45" s="218" t="s">
        <v>37</v>
      </c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83" t="e">
        <f>COUNTIF('[2]MATRIZ'!$M$14:$M$64,E45)</f>
        <v>#VALUE!</v>
      </c>
      <c r="R45" s="84" t="e">
        <f t="shared" si="0"/>
        <v>#VALUE!</v>
      </c>
      <c r="S45" s="239"/>
      <c r="T45" s="242"/>
      <c r="U45" s="3"/>
      <c r="V45" s="3"/>
      <c r="W45" s="215"/>
      <c r="X45" s="215"/>
      <c r="Y45" s="215"/>
      <c r="Z45" s="218" t="s">
        <v>51</v>
      </c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83" t="e">
        <f>COUNTIF('[2]MATRIZ'!$M$14:$M$64,Z45)</f>
        <v>#VALUE!</v>
      </c>
      <c r="AM45" s="86" t="e">
        <f t="shared" si="1"/>
        <v>#VALUE!</v>
      </c>
      <c r="AN45" s="227"/>
      <c r="AO45" s="230"/>
    </row>
    <row r="46" spans="2:41" ht="12.75">
      <c r="B46" s="234"/>
      <c r="C46" s="235"/>
      <c r="D46" s="235"/>
      <c r="E46" s="218" t="s">
        <v>38</v>
      </c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83" t="e">
        <f>COUNTIF('[2]MATRIZ'!$M$14:$M$64,E46)</f>
        <v>#VALUE!</v>
      </c>
      <c r="R46" s="84" t="e">
        <f t="shared" si="0"/>
        <v>#VALUE!</v>
      </c>
      <c r="S46" s="239"/>
      <c r="T46" s="242"/>
      <c r="U46" s="3"/>
      <c r="V46" s="3"/>
      <c r="W46" s="215"/>
      <c r="X46" s="215"/>
      <c r="Y46" s="215"/>
      <c r="Z46" s="218" t="s">
        <v>52</v>
      </c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83" t="e">
        <f>COUNTIF('[2]MATRIZ'!$M$14:$M$64,Z46)</f>
        <v>#VALUE!</v>
      </c>
      <c r="AM46" s="86" t="e">
        <f t="shared" si="1"/>
        <v>#VALUE!</v>
      </c>
      <c r="AN46" s="227"/>
      <c r="AO46" s="230"/>
    </row>
    <row r="47" spans="2:41" ht="12.75">
      <c r="B47" s="234"/>
      <c r="C47" s="235"/>
      <c r="D47" s="235"/>
      <c r="E47" s="218" t="s">
        <v>39</v>
      </c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83" t="e">
        <f>COUNTIF('[2]MATRIZ'!$M$14:$M$64,E47)</f>
        <v>#VALUE!</v>
      </c>
      <c r="R47" s="84" t="e">
        <f t="shared" si="0"/>
        <v>#VALUE!</v>
      </c>
      <c r="S47" s="239"/>
      <c r="T47" s="242"/>
      <c r="U47" s="3"/>
      <c r="V47" s="3"/>
      <c r="W47" s="215"/>
      <c r="X47" s="215"/>
      <c r="Y47" s="215"/>
      <c r="Z47" s="218" t="s">
        <v>53</v>
      </c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83" t="e">
        <f>COUNTIF('[2]MATRIZ'!$M$14:$M$64,Z47)</f>
        <v>#VALUE!</v>
      </c>
      <c r="AM47" s="86" t="e">
        <f t="shared" si="1"/>
        <v>#VALUE!</v>
      </c>
      <c r="AN47" s="227"/>
      <c r="AO47" s="230"/>
    </row>
    <row r="48" spans="2:41" ht="12.75">
      <c r="B48" s="236"/>
      <c r="C48" s="237"/>
      <c r="D48" s="237"/>
      <c r="E48" s="218" t="s">
        <v>40</v>
      </c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83" t="e">
        <f>COUNTIF('[2]MATRIZ'!$M$14:$M$64,E48)</f>
        <v>#VALUE!</v>
      </c>
      <c r="R48" s="84" t="e">
        <f t="shared" si="0"/>
        <v>#VALUE!</v>
      </c>
      <c r="S48" s="240"/>
      <c r="T48" s="243"/>
      <c r="U48" s="3"/>
      <c r="V48" s="3"/>
      <c r="W48" s="215"/>
      <c r="X48" s="215"/>
      <c r="Y48" s="215"/>
      <c r="Z48" s="218" t="s">
        <v>54</v>
      </c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83" t="e">
        <f>COUNTIF('[2]MATRIZ'!$M$14:$M$64,Z48)</f>
        <v>#VALUE!</v>
      </c>
      <c r="AM48" s="86" t="e">
        <f t="shared" si="1"/>
        <v>#VALUE!</v>
      </c>
      <c r="AN48" s="227"/>
      <c r="AO48" s="230"/>
    </row>
    <row r="49" spans="2:41" ht="12.75">
      <c r="B49" s="215" t="s">
        <v>41</v>
      </c>
      <c r="C49" s="215"/>
      <c r="D49" s="215"/>
      <c r="E49" s="218" t="s">
        <v>42</v>
      </c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83" t="e">
        <f>COUNTIF('[2]MATRIZ'!$M$14:$M$64,E49)</f>
        <v>#VALUE!</v>
      </c>
      <c r="R49" s="85" t="e">
        <f t="shared" si="0"/>
        <v>#VALUE!</v>
      </c>
      <c r="S49" s="216" t="e">
        <f>SUM(Q49:Q67)</f>
        <v>#VALUE!</v>
      </c>
      <c r="T49" s="217" t="e">
        <f>S49/$AL$82</f>
        <v>#VALUE!</v>
      </c>
      <c r="U49" s="3"/>
      <c r="V49" s="3"/>
      <c r="W49" s="215"/>
      <c r="X49" s="215"/>
      <c r="Y49" s="215"/>
      <c r="Z49" s="218" t="s">
        <v>55</v>
      </c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83" t="e">
        <f>COUNTIF('[2]MATRIZ'!$M$14:$M$64,Z49)</f>
        <v>#VALUE!</v>
      </c>
      <c r="AM49" s="86" t="e">
        <f t="shared" si="1"/>
        <v>#VALUE!</v>
      </c>
      <c r="AN49" s="227"/>
      <c r="AO49" s="230"/>
    </row>
    <row r="50" spans="2:41" ht="12.75">
      <c r="B50" s="215"/>
      <c r="C50" s="215"/>
      <c r="D50" s="215"/>
      <c r="E50" s="218" t="s">
        <v>43</v>
      </c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83" t="e">
        <f>COUNTIF('[2]MATRIZ'!$M$14:$M$64,E50)</f>
        <v>#VALUE!</v>
      </c>
      <c r="R50" s="85" t="e">
        <f t="shared" si="0"/>
        <v>#VALUE!</v>
      </c>
      <c r="S50" s="216"/>
      <c r="T50" s="217"/>
      <c r="U50" s="3"/>
      <c r="V50" s="3"/>
      <c r="W50" s="215"/>
      <c r="X50" s="215"/>
      <c r="Y50" s="215"/>
      <c r="Z50" s="218" t="s">
        <v>82</v>
      </c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83" t="e">
        <f>COUNTIF('[2]MATRIZ'!$M$14:$M$64,Z50)</f>
        <v>#VALUE!</v>
      </c>
      <c r="AM50" s="86" t="e">
        <f t="shared" si="1"/>
        <v>#VALUE!</v>
      </c>
      <c r="AN50" s="228"/>
      <c r="AO50" s="231"/>
    </row>
    <row r="51" spans="2:41" ht="12.75">
      <c r="B51" s="215"/>
      <c r="C51" s="215"/>
      <c r="D51" s="215"/>
      <c r="E51" s="218" t="s">
        <v>44</v>
      </c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83" t="e">
        <f>COUNTIF('[2]MATRIZ'!$M$14:$M$64,E51)</f>
        <v>#VALUE!</v>
      </c>
      <c r="R51" s="85" t="e">
        <f t="shared" si="0"/>
        <v>#VALUE!</v>
      </c>
      <c r="S51" s="216"/>
      <c r="T51" s="217"/>
      <c r="U51" s="3"/>
      <c r="V51" s="3"/>
      <c r="W51" s="215" t="s">
        <v>56</v>
      </c>
      <c r="X51" s="215"/>
      <c r="Y51" s="215"/>
      <c r="Z51" s="218" t="s">
        <v>57</v>
      </c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83" t="e">
        <f>COUNTIF('[2]MATRIZ'!$M$14:$M$64,Z51)</f>
        <v>#VALUE!</v>
      </c>
      <c r="AM51" s="86" t="e">
        <f t="shared" si="1"/>
        <v>#VALUE!</v>
      </c>
      <c r="AN51" s="226" t="e">
        <f>SUM(AL51:AL53)</f>
        <v>#VALUE!</v>
      </c>
      <c r="AO51" s="229" t="e">
        <f>AN51/$AL$82</f>
        <v>#VALUE!</v>
      </c>
    </row>
    <row r="52" spans="2:41" ht="12.75">
      <c r="B52" s="215"/>
      <c r="C52" s="215"/>
      <c r="D52" s="215"/>
      <c r="E52" s="218" t="s">
        <v>45</v>
      </c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83" t="e">
        <f>COUNTIF('[2]MATRIZ'!$M$14:$M$64,E52)</f>
        <v>#VALUE!</v>
      </c>
      <c r="R52" s="85" t="e">
        <f t="shared" si="0"/>
        <v>#VALUE!</v>
      </c>
      <c r="S52" s="216"/>
      <c r="T52" s="217"/>
      <c r="U52" s="3"/>
      <c r="V52" s="3"/>
      <c r="W52" s="215"/>
      <c r="X52" s="215"/>
      <c r="Y52" s="215"/>
      <c r="Z52" s="218" t="s">
        <v>58</v>
      </c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83" t="e">
        <f>COUNTIF('[2]MATRIZ'!$M$14:$M$64,Z52)</f>
        <v>#VALUE!</v>
      </c>
      <c r="AM52" s="86" t="e">
        <f t="shared" si="1"/>
        <v>#VALUE!</v>
      </c>
      <c r="AN52" s="227"/>
      <c r="AO52" s="230"/>
    </row>
    <row r="53" spans="2:41" ht="26.25" customHeight="1">
      <c r="B53" s="215"/>
      <c r="C53" s="215"/>
      <c r="D53" s="215"/>
      <c r="E53" s="218" t="s">
        <v>112</v>
      </c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83" t="e">
        <f>COUNTIF('[2]MATRIZ'!$M$14:$M$64,E53)</f>
        <v>#VALUE!</v>
      </c>
      <c r="R53" s="85" t="e">
        <f t="shared" si="0"/>
        <v>#VALUE!</v>
      </c>
      <c r="S53" s="216"/>
      <c r="T53" s="217"/>
      <c r="U53" s="3"/>
      <c r="V53" s="3"/>
      <c r="W53" s="215"/>
      <c r="X53" s="215"/>
      <c r="Y53" s="215"/>
      <c r="Z53" s="218" t="s">
        <v>59</v>
      </c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83" t="e">
        <f>COUNTIF('[2]MATRIZ'!$M$14:$M$64,Z53)</f>
        <v>#VALUE!</v>
      </c>
      <c r="AM53" s="86" t="e">
        <f t="shared" si="1"/>
        <v>#VALUE!</v>
      </c>
      <c r="AN53" s="228"/>
      <c r="AO53" s="231"/>
    </row>
    <row r="54" spans="2:41" ht="12.75">
      <c r="B54" s="215"/>
      <c r="C54" s="215"/>
      <c r="D54" s="215"/>
      <c r="E54" s="218" t="s">
        <v>126</v>
      </c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83" t="e">
        <f>COUNTIF('[2]MATRIZ'!$M$14:$M$64,E54)</f>
        <v>#VALUE!</v>
      </c>
      <c r="R54" s="85" t="e">
        <f t="shared" si="0"/>
        <v>#VALUE!</v>
      </c>
      <c r="S54" s="216"/>
      <c r="T54" s="217"/>
      <c r="U54" s="3"/>
      <c r="V54" s="3"/>
      <c r="W54" s="215" t="s">
        <v>60</v>
      </c>
      <c r="X54" s="215"/>
      <c r="Y54" s="215"/>
      <c r="Z54" s="218" t="s">
        <v>61</v>
      </c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83" t="e">
        <f>COUNTIF('[2]MATRIZ'!$M$14:$M$64,Z54)</f>
        <v>#VALUE!</v>
      </c>
      <c r="AM54" s="86" t="e">
        <f t="shared" si="1"/>
        <v>#VALUE!</v>
      </c>
      <c r="AN54" s="87" t="e">
        <f>SUM(AL54)</f>
        <v>#VALUE!</v>
      </c>
      <c r="AO54" s="86" t="e">
        <f>AN54/$AL$82</f>
        <v>#VALUE!</v>
      </c>
    </row>
    <row r="55" spans="2:41" ht="12.75">
      <c r="B55" s="215"/>
      <c r="C55" s="215"/>
      <c r="D55" s="215"/>
      <c r="E55" s="218" t="s">
        <v>127</v>
      </c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83" t="e">
        <f>COUNTIF('[2]MATRIZ'!$M$14:$M$64,E55)</f>
        <v>#VALUE!</v>
      </c>
      <c r="R55" s="85" t="e">
        <f t="shared" si="0"/>
        <v>#VALUE!</v>
      </c>
      <c r="S55" s="216"/>
      <c r="T55" s="217"/>
      <c r="U55" s="3"/>
      <c r="V55" s="3"/>
      <c r="W55" s="215" t="s">
        <v>62</v>
      </c>
      <c r="X55" s="215"/>
      <c r="Y55" s="215"/>
      <c r="Z55" s="218" t="s">
        <v>63</v>
      </c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83" t="e">
        <f>COUNTIF('[2]MATRIZ'!$M$14:$M$64,Z55)</f>
        <v>#VALUE!</v>
      </c>
      <c r="AM55" s="86" t="e">
        <f t="shared" si="1"/>
        <v>#VALUE!</v>
      </c>
      <c r="AN55" s="226" t="e">
        <f>SUM(AL55:AL61)</f>
        <v>#VALUE!</v>
      </c>
      <c r="AO55" s="229" t="e">
        <f>AN55/$AL$82</f>
        <v>#VALUE!</v>
      </c>
    </row>
    <row r="56" spans="2:41" ht="12.75">
      <c r="B56" s="215"/>
      <c r="C56" s="215"/>
      <c r="D56" s="215"/>
      <c r="E56" s="218" t="s">
        <v>128</v>
      </c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83" t="e">
        <f>COUNTIF('[2]MATRIZ'!$M$14:$M$64,E56)</f>
        <v>#VALUE!</v>
      </c>
      <c r="R56" s="85" t="e">
        <f t="shared" si="0"/>
        <v>#VALUE!</v>
      </c>
      <c r="S56" s="216"/>
      <c r="T56" s="217"/>
      <c r="U56" s="3"/>
      <c r="V56" s="3"/>
      <c r="W56" s="215"/>
      <c r="X56" s="215"/>
      <c r="Y56" s="215"/>
      <c r="Z56" s="218" t="s">
        <v>64</v>
      </c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83" t="e">
        <f>COUNTIF('[2]MATRIZ'!$M$14:$M$64,Z56)</f>
        <v>#VALUE!</v>
      </c>
      <c r="AM56" s="86" t="e">
        <f t="shared" si="1"/>
        <v>#VALUE!</v>
      </c>
      <c r="AN56" s="227"/>
      <c r="AO56" s="230"/>
    </row>
    <row r="57" spans="2:41" ht="12.75">
      <c r="B57" s="215"/>
      <c r="C57" s="215"/>
      <c r="D57" s="215"/>
      <c r="E57" s="218" t="s">
        <v>129</v>
      </c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83" t="e">
        <f>COUNTIF('[2]MATRIZ'!$M$14:$M$64,E57)</f>
        <v>#VALUE!</v>
      </c>
      <c r="R57" s="85" t="e">
        <f t="shared" si="0"/>
        <v>#VALUE!</v>
      </c>
      <c r="S57" s="216"/>
      <c r="T57" s="217"/>
      <c r="U57" s="3"/>
      <c r="V57" s="3"/>
      <c r="W57" s="215"/>
      <c r="X57" s="215"/>
      <c r="Y57" s="215"/>
      <c r="Z57" s="218" t="s">
        <v>65</v>
      </c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83" t="e">
        <f>COUNTIF('[2]MATRIZ'!$M$14:$M$64,Z57)</f>
        <v>#VALUE!</v>
      </c>
      <c r="AM57" s="86" t="e">
        <f t="shared" si="1"/>
        <v>#VALUE!</v>
      </c>
      <c r="AN57" s="227"/>
      <c r="AO57" s="230"/>
    </row>
    <row r="58" spans="2:41" ht="39.75" customHeight="1">
      <c r="B58" s="215"/>
      <c r="C58" s="215"/>
      <c r="D58" s="215"/>
      <c r="E58" s="218" t="s">
        <v>130</v>
      </c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83" t="e">
        <f>COUNTIF('[2]MATRIZ'!$M$14:$M$64,E58)</f>
        <v>#VALUE!</v>
      </c>
      <c r="R58" s="85" t="e">
        <f t="shared" si="0"/>
        <v>#VALUE!</v>
      </c>
      <c r="S58" s="216"/>
      <c r="T58" s="217"/>
      <c r="U58" s="3"/>
      <c r="V58" s="3"/>
      <c r="W58" s="215"/>
      <c r="X58" s="215"/>
      <c r="Y58" s="215"/>
      <c r="Z58" s="218" t="s">
        <v>66</v>
      </c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83" t="e">
        <f>COUNTIF('[2]MATRIZ'!$M$14:$M$64,Z58)</f>
        <v>#VALUE!</v>
      </c>
      <c r="AM58" s="86" t="e">
        <f t="shared" si="1"/>
        <v>#VALUE!</v>
      </c>
      <c r="AN58" s="227"/>
      <c r="AO58" s="230"/>
    </row>
    <row r="59" spans="2:41" ht="27" customHeight="1">
      <c r="B59" s="215"/>
      <c r="C59" s="215"/>
      <c r="D59" s="215"/>
      <c r="E59" s="218" t="s">
        <v>131</v>
      </c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83" t="e">
        <f>COUNTIF('[2]MATRIZ'!$M$14:$M$64,E59)</f>
        <v>#VALUE!</v>
      </c>
      <c r="R59" s="85" t="e">
        <f t="shared" si="0"/>
        <v>#VALUE!</v>
      </c>
      <c r="S59" s="216"/>
      <c r="T59" s="217"/>
      <c r="U59" s="3"/>
      <c r="V59" s="3"/>
      <c r="W59" s="215"/>
      <c r="X59" s="215"/>
      <c r="Y59" s="215"/>
      <c r="Z59" s="218" t="s">
        <v>84</v>
      </c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83" t="e">
        <f>COUNTIF('[2]MATRIZ'!$M$14:$M$64,Z59)</f>
        <v>#VALUE!</v>
      </c>
      <c r="AM59" s="86" t="e">
        <f t="shared" si="1"/>
        <v>#VALUE!</v>
      </c>
      <c r="AN59" s="227"/>
      <c r="AO59" s="230"/>
    </row>
    <row r="60" spans="2:41" ht="12.75">
      <c r="B60" s="215"/>
      <c r="C60" s="215"/>
      <c r="D60" s="215"/>
      <c r="E60" s="218" t="s">
        <v>132</v>
      </c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83" t="e">
        <f>COUNTIF('[2]MATRIZ'!$M$14:$M$64,E60)</f>
        <v>#VALUE!</v>
      </c>
      <c r="R60" s="85" t="e">
        <f t="shared" si="0"/>
        <v>#VALUE!</v>
      </c>
      <c r="S60" s="216"/>
      <c r="T60" s="217"/>
      <c r="U60" s="3"/>
      <c r="V60" s="3"/>
      <c r="W60" s="215"/>
      <c r="X60" s="215"/>
      <c r="Y60" s="215"/>
      <c r="Z60" s="218" t="s">
        <v>90</v>
      </c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83" t="e">
        <f>COUNTIF('[2]MATRIZ'!$M$14:$M$64,Z60)</f>
        <v>#VALUE!</v>
      </c>
      <c r="AM60" s="86" t="e">
        <f t="shared" si="1"/>
        <v>#VALUE!</v>
      </c>
      <c r="AN60" s="227"/>
      <c r="AO60" s="230"/>
    </row>
    <row r="61" spans="2:41" ht="12.75">
      <c r="B61" s="215"/>
      <c r="C61" s="215"/>
      <c r="D61" s="215"/>
      <c r="E61" s="218" t="s">
        <v>133</v>
      </c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83" t="e">
        <f>COUNTIF('[2]MATRIZ'!$M$14:$M$64,E61)</f>
        <v>#VALUE!</v>
      </c>
      <c r="R61" s="85" t="e">
        <f t="shared" si="0"/>
        <v>#VALUE!</v>
      </c>
      <c r="S61" s="216"/>
      <c r="T61" s="217"/>
      <c r="U61" s="3"/>
      <c r="V61" s="3"/>
      <c r="W61" s="215"/>
      <c r="X61" s="215"/>
      <c r="Y61" s="215"/>
      <c r="Z61" s="218" t="s">
        <v>67</v>
      </c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83" t="e">
        <f>COUNTIF('[2]MATRIZ'!$M$14:$M$64,Z61)</f>
        <v>#VALUE!</v>
      </c>
      <c r="AM61" s="86" t="e">
        <f t="shared" si="1"/>
        <v>#VALUE!</v>
      </c>
      <c r="AN61" s="228"/>
      <c r="AO61" s="231"/>
    </row>
    <row r="62" spans="2:41" ht="12.75">
      <c r="B62" s="215"/>
      <c r="C62" s="215"/>
      <c r="D62" s="215"/>
      <c r="E62" s="218" t="s">
        <v>134</v>
      </c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83" t="e">
        <f>COUNTIF('[2]MATRIZ'!$M$14:$M$64,E62)</f>
        <v>#VALUE!</v>
      </c>
      <c r="R62" s="85" t="e">
        <f t="shared" si="0"/>
        <v>#VALUE!</v>
      </c>
      <c r="S62" s="216"/>
      <c r="T62" s="217"/>
      <c r="U62" s="3"/>
      <c r="V62" s="3"/>
      <c r="W62" s="215" t="s">
        <v>68</v>
      </c>
      <c r="X62" s="215"/>
      <c r="Y62" s="215"/>
      <c r="Z62" s="218" t="s">
        <v>88</v>
      </c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83" t="e">
        <f>COUNTIF('[2]MATRIZ'!$M$14:$M$64,Z62)</f>
        <v>#VALUE!</v>
      </c>
      <c r="AM62" s="86" t="e">
        <f t="shared" si="1"/>
        <v>#VALUE!</v>
      </c>
      <c r="AN62" s="226" t="e">
        <f>SUM(AL62:AL69)</f>
        <v>#VALUE!</v>
      </c>
      <c r="AO62" s="229" t="e">
        <f>AN62/$AL$82</f>
        <v>#VALUE!</v>
      </c>
    </row>
    <row r="63" spans="2:41" ht="12.75">
      <c r="B63" s="215"/>
      <c r="C63" s="215"/>
      <c r="D63" s="215"/>
      <c r="E63" s="218" t="s">
        <v>139</v>
      </c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83" t="e">
        <f>COUNTIF('[2]MATRIZ'!$M$14:$M$64,E63)</f>
        <v>#VALUE!</v>
      </c>
      <c r="R63" s="85" t="e">
        <f t="shared" si="0"/>
        <v>#VALUE!</v>
      </c>
      <c r="S63" s="216"/>
      <c r="T63" s="217"/>
      <c r="U63" s="3"/>
      <c r="V63" s="3"/>
      <c r="W63" s="215"/>
      <c r="X63" s="215"/>
      <c r="Y63" s="215"/>
      <c r="Z63" s="218" t="s">
        <v>69</v>
      </c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83" t="e">
        <f>COUNTIF('[2]MATRIZ'!$M$14:$M$64,Z63)</f>
        <v>#VALUE!</v>
      </c>
      <c r="AM63" s="86" t="e">
        <f t="shared" si="1"/>
        <v>#VALUE!</v>
      </c>
      <c r="AN63" s="227"/>
      <c r="AO63" s="230"/>
    </row>
    <row r="64" spans="2:41" ht="12.75">
      <c r="B64" s="215"/>
      <c r="C64" s="215"/>
      <c r="D64" s="215"/>
      <c r="E64" s="218" t="s">
        <v>138</v>
      </c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83" t="e">
        <f>COUNTIF('[2]MATRIZ'!$M$14:$M$64,E64)</f>
        <v>#VALUE!</v>
      </c>
      <c r="R64" s="85" t="e">
        <f t="shared" si="0"/>
        <v>#VALUE!</v>
      </c>
      <c r="S64" s="216"/>
      <c r="T64" s="217"/>
      <c r="U64" s="3"/>
      <c r="V64" s="3"/>
      <c r="W64" s="215"/>
      <c r="X64" s="215"/>
      <c r="Y64" s="215"/>
      <c r="Z64" s="218" t="s">
        <v>70</v>
      </c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83" t="e">
        <f>COUNTIF('[2]MATRIZ'!$M$14:$M$64,Z64)</f>
        <v>#VALUE!</v>
      </c>
      <c r="AM64" s="86" t="e">
        <f t="shared" si="1"/>
        <v>#VALUE!</v>
      </c>
      <c r="AN64" s="227"/>
      <c r="AO64" s="230"/>
    </row>
    <row r="65" spans="2:41" ht="12.75">
      <c r="B65" s="215"/>
      <c r="C65" s="215"/>
      <c r="D65" s="215"/>
      <c r="E65" s="218" t="s">
        <v>137</v>
      </c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83" t="e">
        <f>COUNTIF('[2]MATRIZ'!$M$14:$M$64,E65)</f>
        <v>#VALUE!</v>
      </c>
      <c r="R65" s="85" t="e">
        <f t="shared" si="0"/>
        <v>#VALUE!</v>
      </c>
      <c r="S65" s="216"/>
      <c r="T65" s="217"/>
      <c r="U65" s="3"/>
      <c r="V65" s="3"/>
      <c r="W65" s="215"/>
      <c r="X65" s="215"/>
      <c r="Y65" s="215"/>
      <c r="Z65" s="218" t="s">
        <v>89</v>
      </c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83" t="e">
        <f>COUNTIF('[2]MATRIZ'!$M$14:$M$64,Z65)</f>
        <v>#VALUE!</v>
      </c>
      <c r="AM65" s="86" t="e">
        <f t="shared" si="1"/>
        <v>#VALUE!</v>
      </c>
      <c r="AN65" s="227"/>
      <c r="AO65" s="230"/>
    </row>
    <row r="66" spans="2:41" ht="12.75">
      <c r="B66" s="215"/>
      <c r="C66" s="215"/>
      <c r="D66" s="215"/>
      <c r="E66" s="218" t="s">
        <v>136</v>
      </c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83" t="e">
        <f>COUNTIF('[2]MATRIZ'!$M$14:$M$64,E66)</f>
        <v>#VALUE!</v>
      </c>
      <c r="R66" s="85" t="e">
        <f t="shared" si="0"/>
        <v>#VALUE!</v>
      </c>
      <c r="S66" s="216"/>
      <c r="T66" s="217"/>
      <c r="U66" s="3"/>
      <c r="V66" s="3"/>
      <c r="W66" s="215"/>
      <c r="X66" s="215"/>
      <c r="Y66" s="215"/>
      <c r="Z66" s="218" t="s">
        <v>71</v>
      </c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83" t="e">
        <f>COUNTIF('[2]MATRIZ'!$M$14:$M$64,Z66)</f>
        <v>#VALUE!</v>
      </c>
      <c r="AM66" s="86" t="e">
        <f t="shared" si="1"/>
        <v>#VALUE!</v>
      </c>
      <c r="AN66" s="227"/>
      <c r="AO66" s="230"/>
    </row>
    <row r="67" spans="2:41" ht="12.75">
      <c r="B67" s="215"/>
      <c r="C67" s="215"/>
      <c r="D67" s="215"/>
      <c r="E67" s="218" t="s">
        <v>135</v>
      </c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83" t="e">
        <f>COUNTIF('[2]MATRIZ'!$M$14:$M$64,E67)</f>
        <v>#VALUE!</v>
      </c>
      <c r="R67" s="85" t="e">
        <f t="shared" si="0"/>
        <v>#VALUE!</v>
      </c>
      <c r="S67" s="216"/>
      <c r="T67" s="217"/>
      <c r="U67" s="3"/>
      <c r="V67" s="3"/>
      <c r="W67" s="215"/>
      <c r="X67" s="215"/>
      <c r="Y67" s="215"/>
      <c r="Z67" s="218" t="s">
        <v>72</v>
      </c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83" t="e">
        <f>COUNTIF('[2]MATRIZ'!$M$14:$M$64,Z67)</f>
        <v>#VALUE!</v>
      </c>
      <c r="AM67" s="86" t="e">
        <f t="shared" si="1"/>
        <v>#VALUE!</v>
      </c>
      <c r="AN67" s="227"/>
      <c r="AO67" s="230"/>
    </row>
    <row r="68" spans="2:41" ht="26.25" customHeight="1">
      <c r="B68" s="215" t="s">
        <v>46</v>
      </c>
      <c r="C68" s="215"/>
      <c r="D68" s="215"/>
      <c r="E68" s="219" t="s">
        <v>47</v>
      </c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1"/>
      <c r="Q68" s="83" t="e">
        <f>COUNTIF('[2]MATRIZ'!$M$14:$M$64,E68)</f>
        <v>#VALUE!</v>
      </c>
      <c r="R68" s="85" t="e">
        <f t="shared" si="0"/>
        <v>#VALUE!</v>
      </c>
      <c r="S68" s="216" t="e">
        <f>SUM(Q68:Q80)</f>
        <v>#VALUE!</v>
      </c>
      <c r="T68" s="217" t="e">
        <f>S68/$AL$82</f>
        <v>#VALUE!</v>
      </c>
      <c r="U68" s="3"/>
      <c r="V68" s="3"/>
      <c r="W68" s="215"/>
      <c r="X68" s="215"/>
      <c r="Y68" s="215"/>
      <c r="Z68" s="218" t="s">
        <v>85</v>
      </c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83" t="e">
        <f>COUNTIF('[2]MATRIZ'!$M$14:$M$64,Z68)</f>
        <v>#VALUE!</v>
      </c>
      <c r="AM68" s="86" t="e">
        <f t="shared" si="1"/>
        <v>#VALUE!</v>
      </c>
      <c r="AN68" s="227"/>
      <c r="AO68" s="230"/>
    </row>
    <row r="69" spans="2:41" ht="12.75" customHeight="1">
      <c r="B69" s="215"/>
      <c r="C69" s="215"/>
      <c r="D69" s="215"/>
      <c r="E69" s="219" t="s">
        <v>110</v>
      </c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1"/>
      <c r="Q69" s="83" t="e">
        <f>COUNTIF('[2]MATRIZ'!$M$14:$M$64,E69)</f>
        <v>#VALUE!</v>
      </c>
      <c r="R69" s="85" t="e">
        <f t="shared" si="0"/>
        <v>#VALUE!</v>
      </c>
      <c r="S69" s="216"/>
      <c r="T69" s="217"/>
      <c r="U69" s="3"/>
      <c r="V69" s="3"/>
      <c r="W69" s="215"/>
      <c r="X69" s="215"/>
      <c r="Y69" s="215"/>
      <c r="Z69" s="218" t="s">
        <v>91</v>
      </c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83" t="e">
        <f>COUNTIF('[2]MATRIZ'!$M$14:$M$64,Z69)</f>
        <v>#VALUE!</v>
      </c>
      <c r="AM69" s="86" t="e">
        <f t="shared" si="1"/>
        <v>#VALUE!</v>
      </c>
      <c r="AN69" s="228"/>
      <c r="AO69" s="231"/>
    </row>
    <row r="70" spans="2:41" ht="12.75" customHeight="1">
      <c r="B70" s="215"/>
      <c r="C70" s="215"/>
      <c r="D70" s="215"/>
      <c r="E70" s="219" t="s">
        <v>48</v>
      </c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1"/>
      <c r="Q70" s="83" t="e">
        <f>COUNTIF('[2]MATRIZ'!$M$14:$M$64,E70)</f>
        <v>#VALUE!</v>
      </c>
      <c r="R70" s="85" t="e">
        <f t="shared" si="0"/>
        <v>#VALUE!</v>
      </c>
      <c r="S70" s="216"/>
      <c r="T70" s="217"/>
      <c r="U70" s="3"/>
      <c r="V70" s="3"/>
      <c r="W70" s="215" t="s">
        <v>75</v>
      </c>
      <c r="X70" s="215"/>
      <c r="Y70" s="215"/>
      <c r="Z70" s="218" t="s">
        <v>76</v>
      </c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83" t="e">
        <f>COUNTIF('[2]MATRIZ'!$M$14:$M$64,Z70)</f>
        <v>#VALUE!</v>
      </c>
      <c r="AM70" s="86" t="e">
        <f t="shared" si="1"/>
        <v>#VALUE!</v>
      </c>
      <c r="AN70" s="226" t="e">
        <f>SUM(AL70:AL75)</f>
        <v>#VALUE!</v>
      </c>
      <c r="AO70" s="229" t="e">
        <f>AN70/$AL$82</f>
        <v>#VALUE!</v>
      </c>
    </row>
    <row r="71" spans="2:41" ht="27" customHeight="1">
      <c r="B71" s="215"/>
      <c r="C71" s="215"/>
      <c r="D71" s="215"/>
      <c r="E71" s="219" t="s">
        <v>113</v>
      </c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1"/>
      <c r="Q71" s="83" t="e">
        <f>COUNTIF('[2]MATRIZ'!$M$14:$M$64,E71)</f>
        <v>#VALUE!</v>
      </c>
      <c r="R71" s="85" t="e">
        <f t="shared" si="0"/>
        <v>#VALUE!</v>
      </c>
      <c r="S71" s="216"/>
      <c r="T71" s="217"/>
      <c r="U71" s="3"/>
      <c r="V71" s="3"/>
      <c r="W71" s="215"/>
      <c r="X71" s="215"/>
      <c r="Y71" s="215"/>
      <c r="Z71" s="218" t="s">
        <v>77</v>
      </c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83" t="e">
        <f>COUNTIF('[2]MATRIZ'!$M$14:$M$64,Z71)</f>
        <v>#VALUE!</v>
      </c>
      <c r="AM71" s="86" t="e">
        <f t="shared" si="1"/>
        <v>#VALUE!</v>
      </c>
      <c r="AN71" s="227"/>
      <c r="AO71" s="230"/>
    </row>
    <row r="72" spans="2:41" ht="12.75" customHeight="1">
      <c r="B72" s="215"/>
      <c r="C72" s="215"/>
      <c r="D72" s="215"/>
      <c r="E72" s="219" t="s">
        <v>114</v>
      </c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1"/>
      <c r="Q72" s="83" t="e">
        <f>COUNTIF('[2]MATRIZ'!$M$14:$M$64,E72)</f>
        <v>#VALUE!</v>
      </c>
      <c r="R72" s="85" t="e">
        <f t="shared" si="0"/>
        <v>#VALUE!</v>
      </c>
      <c r="S72" s="216"/>
      <c r="T72" s="217"/>
      <c r="U72" s="3"/>
      <c r="V72" s="3"/>
      <c r="W72" s="215"/>
      <c r="X72" s="215"/>
      <c r="Y72" s="215"/>
      <c r="Z72" s="218" t="s">
        <v>78</v>
      </c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83" t="e">
        <f>COUNTIF('[2]MATRIZ'!$M$14:$M$64,Z72)</f>
        <v>#VALUE!</v>
      </c>
      <c r="AM72" s="86" t="e">
        <f t="shared" si="1"/>
        <v>#VALUE!</v>
      </c>
      <c r="AN72" s="227"/>
      <c r="AO72" s="230"/>
    </row>
    <row r="73" spans="2:41" ht="29.25" customHeight="1">
      <c r="B73" s="215"/>
      <c r="C73" s="215"/>
      <c r="D73" s="215"/>
      <c r="E73" s="219" t="s">
        <v>115</v>
      </c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1"/>
      <c r="Q73" s="83" t="e">
        <f>COUNTIF('[2]MATRIZ'!$M$14:$M$64,E73)</f>
        <v>#VALUE!</v>
      </c>
      <c r="R73" s="85" t="e">
        <f t="shared" si="0"/>
        <v>#VALUE!</v>
      </c>
      <c r="S73" s="216"/>
      <c r="T73" s="217"/>
      <c r="U73" s="3"/>
      <c r="V73" s="3"/>
      <c r="W73" s="215"/>
      <c r="X73" s="215"/>
      <c r="Y73" s="215"/>
      <c r="Z73" s="218" t="s">
        <v>79</v>
      </c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83" t="e">
        <f>COUNTIF('[2]MATRIZ'!$M$14:$M$64,Z73)</f>
        <v>#VALUE!</v>
      </c>
      <c r="AM73" s="86" t="e">
        <f t="shared" si="1"/>
        <v>#VALUE!</v>
      </c>
      <c r="AN73" s="227"/>
      <c r="AO73" s="230"/>
    </row>
    <row r="74" spans="2:41" ht="12.75" customHeight="1">
      <c r="B74" s="215"/>
      <c r="C74" s="215"/>
      <c r="D74" s="215"/>
      <c r="E74" s="219" t="s">
        <v>116</v>
      </c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1"/>
      <c r="Q74" s="83" t="e">
        <f>COUNTIF('[2]MATRIZ'!$M$14:$M$64,E74)</f>
        <v>#VALUE!</v>
      </c>
      <c r="R74" s="85" t="e">
        <f t="shared" si="0"/>
        <v>#VALUE!</v>
      </c>
      <c r="S74" s="216"/>
      <c r="T74" s="217"/>
      <c r="U74" s="3"/>
      <c r="V74" s="3"/>
      <c r="W74" s="215"/>
      <c r="X74" s="215"/>
      <c r="Y74" s="215"/>
      <c r="Z74" s="218" t="s">
        <v>80</v>
      </c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83" t="e">
        <f>COUNTIF('[2]MATRIZ'!$M$14:$M$64,Z74)</f>
        <v>#VALUE!</v>
      </c>
      <c r="AM74" s="86" t="e">
        <f t="shared" si="1"/>
        <v>#VALUE!</v>
      </c>
      <c r="AN74" s="227"/>
      <c r="AO74" s="230"/>
    </row>
    <row r="75" spans="2:41" ht="12.75" customHeight="1">
      <c r="B75" s="215"/>
      <c r="C75" s="215"/>
      <c r="D75" s="215"/>
      <c r="E75" s="219" t="s">
        <v>117</v>
      </c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1"/>
      <c r="Q75" s="83" t="e">
        <f>COUNTIF('[2]MATRIZ'!$M$14:$M$64,E75)</f>
        <v>#VALUE!</v>
      </c>
      <c r="R75" s="85" t="e">
        <f t="shared" si="0"/>
        <v>#VALUE!</v>
      </c>
      <c r="S75" s="216"/>
      <c r="T75" s="217"/>
      <c r="U75" s="3"/>
      <c r="V75" s="3"/>
      <c r="W75" s="215"/>
      <c r="X75" s="215"/>
      <c r="Y75" s="215"/>
      <c r="Z75" s="218" t="s">
        <v>81</v>
      </c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83" t="e">
        <f>COUNTIF('[2]MATRIZ'!$M$14:$M$64,Z75)</f>
        <v>#VALUE!</v>
      </c>
      <c r="AM75" s="86" t="e">
        <f t="shared" si="1"/>
        <v>#VALUE!</v>
      </c>
      <c r="AN75" s="228"/>
      <c r="AO75" s="231"/>
    </row>
    <row r="76" spans="2:41" ht="12.75" customHeight="1">
      <c r="B76" s="215"/>
      <c r="C76" s="215"/>
      <c r="D76" s="215"/>
      <c r="E76" s="219" t="s">
        <v>118</v>
      </c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1"/>
      <c r="Q76" s="83" t="e">
        <f>COUNTIF('[2]MATRIZ'!$M$14:$M$64,E76)</f>
        <v>#VALUE!</v>
      </c>
      <c r="R76" s="85" t="e">
        <f t="shared" si="0"/>
        <v>#VALUE!</v>
      </c>
      <c r="S76" s="216"/>
      <c r="T76" s="217"/>
      <c r="U76" s="3"/>
      <c r="V76" s="3"/>
      <c r="W76" s="215" t="s">
        <v>73</v>
      </c>
      <c r="X76" s="215"/>
      <c r="Y76" s="215"/>
      <c r="Z76" s="218" t="s">
        <v>83</v>
      </c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83" t="e">
        <f>COUNTIF('[2]MATRIZ'!$M$14:$M$64,Z76)</f>
        <v>#VALUE!</v>
      </c>
      <c r="AM76" s="86" t="e">
        <f t="shared" si="1"/>
        <v>#VALUE!</v>
      </c>
      <c r="AN76" s="226" t="e">
        <f>SUM(AL76:AL81)</f>
        <v>#VALUE!</v>
      </c>
      <c r="AO76" s="229" t="e">
        <f>AN76/$AL$82</f>
        <v>#VALUE!</v>
      </c>
    </row>
    <row r="77" spans="2:41" ht="12.75" customHeight="1">
      <c r="B77" s="215"/>
      <c r="C77" s="215"/>
      <c r="D77" s="215"/>
      <c r="E77" s="219" t="s">
        <v>119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1"/>
      <c r="Q77" s="83" t="e">
        <f>COUNTIF('[2]MATRIZ'!$M$14:$M$64,E77)</f>
        <v>#VALUE!</v>
      </c>
      <c r="R77" s="85" t="e">
        <f t="shared" si="0"/>
        <v>#VALUE!</v>
      </c>
      <c r="S77" s="216"/>
      <c r="T77" s="217"/>
      <c r="U77" s="3"/>
      <c r="V77" s="3"/>
      <c r="W77" s="215"/>
      <c r="X77" s="215"/>
      <c r="Y77" s="215"/>
      <c r="Z77" s="218" t="s">
        <v>74</v>
      </c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83" t="e">
        <f>COUNTIF('[2]MATRIZ'!$M$14:$M$64,Z77)</f>
        <v>#VALUE!</v>
      </c>
      <c r="AM77" s="86" t="e">
        <f t="shared" si="1"/>
        <v>#VALUE!</v>
      </c>
      <c r="AN77" s="227"/>
      <c r="AO77" s="230"/>
    </row>
    <row r="78" spans="2:41" ht="12.75" customHeight="1">
      <c r="B78" s="215"/>
      <c r="C78" s="215"/>
      <c r="D78" s="215"/>
      <c r="E78" s="219" t="s">
        <v>120</v>
      </c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1"/>
      <c r="Q78" s="83" t="e">
        <f>COUNTIF('[2]MATRIZ'!$M$14:$M$64,E78)</f>
        <v>#VALUE!</v>
      </c>
      <c r="R78" s="85" t="e">
        <f t="shared" si="0"/>
        <v>#VALUE!</v>
      </c>
      <c r="S78" s="216"/>
      <c r="T78" s="217"/>
      <c r="U78" s="3"/>
      <c r="V78" s="3"/>
      <c r="W78" s="215"/>
      <c r="X78" s="215"/>
      <c r="Y78" s="215"/>
      <c r="Z78" s="218" t="s">
        <v>92</v>
      </c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83" t="e">
        <f>COUNTIF('[2]MATRIZ'!$M$14:$M$64,Z78)</f>
        <v>#VALUE!</v>
      </c>
      <c r="AM78" s="86" t="e">
        <f t="shared" si="1"/>
        <v>#VALUE!</v>
      </c>
      <c r="AN78" s="227"/>
      <c r="AO78" s="230"/>
    </row>
    <row r="79" spans="2:41" ht="12.75" customHeight="1">
      <c r="B79" s="215"/>
      <c r="C79" s="215"/>
      <c r="D79" s="215"/>
      <c r="E79" s="219" t="s">
        <v>121</v>
      </c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1"/>
      <c r="Q79" s="83" t="e">
        <f>COUNTIF('[2]MATRIZ'!$M$14:$M$64,E79)</f>
        <v>#VALUE!</v>
      </c>
      <c r="R79" s="85" t="e">
        <f t="shared" si="0"/>
        <v>#VALUE!</v>
      </c>
      <c r="S79" s="216"/>
      <c r="T79" s="217"/>
      <c r="U79" s="3"/>
      <c r="V79" s="3"/>
      <c r="W79" s="215"/>
      <c r="X79" s="215"/>
      <c r="Y79" s="215"/>
      <c r="Z79" s="218" t="s">
        <v>93</v>
      </c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83" t="e">
        <f>COUNTIF('[2]MATRIZ'!$M$14:$M$64,Z79)</f>
        <v>#VALUE!</v>
      </c>
      <c r="AM79" s="86" t="e">
        <f t="shared" si="1"/>
        <v>#VALUE!</v>
      </c>
      <c r="AN79" s="227"/>
      <c r="AO79" s="230"/>
    </row>
    <row r="80" spans="2:41" ht="12.75" customHeight="1">
      <c r="B80" s="215"/>
      <c r="C80" s="215"/>
      <c r="D80" s="215"/>
      <c r="E80" s="219" t="s">
        <v>140</v>
      </c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1"/>
      <c r="Q80" s="83" t="e">
        <f>COUNTIF('[2]MATRIZ'!$M$14:$M$64,E80)</f>
        <v>#VALUE!</v>
      </c>
      <c r="R80" s="85" t="e">
        <f t="shared" si="0"/>
        <v>#VALUE!</v>
      </c>
      <c r="S80" s="216"/>
      <c r="T80" s="217"/>
      <c r="U80" s="3"/>
      <c r="V80" s="3"/>
      <c r="W80" s="215"/>
      <c r="X80" s="215"/>
      <c r="Y80" s="215"/>
      <c r="Z80" s="218" t="s">
        <v>94</v>
      </c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83" t="e">
        <f>COUNTIF('[2]MATRIZ'!$M$14:$M$64,Z80)</f>
        <v>#VALUE!</v>
      </c>
      <c r="AM80" s="86" t="e">
        <f t="shared" si="1"/>
        <v>#VALUE!</v>
      </c>
      <c r="AN80" s="227"/>
      <c r="AO80" s="230"/>
    </row>
    <row r="81" spans="21:41" ht="12.75">
      <c r="U81" s="3"/>
      <c r="V81" s="3"/>
      <c r="W81" s="215"/>
      <c r="X81" s="215"/>
      <c r="Y81" s="215"/>
      <c r="Z81" s="218" t="s">
        <v>95</v>
      </c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83" t="e">
        <f>COUNTIF('[2]MATRIZ'!$M$14:$M$64,Z81)</f>
        <v>#VALUE!</v>
      </c>
      <c r="AM81" s="86" t="e">
        <f t="shared" si="1"/>
        <v>#VALUE!</v>
      </c>
      <c r="AN81" s="228"/>
      <c r="AO81" s="231"/>
    </row>
    <row r="82" spans="21:41" ht="23.25" customHeight="1">
      <c r="U82" s="3"/>
      <c r="V82" s="3"/>
      <c r="AH82" s="222" t="s">
        <v>5</v>
      </c>
      <c r="AI82" s="223"/>
      <c r="AJ82" s="223"/>
      <c r="AK82" s="224"/>
      <c r="AL82" s="88" t="e">
        <f>SUM(Q40:Q79)+SUM(AL40:AL81)</f>
        <v>#VALUE!</v>
      </c>
      <c r="AM82" s="89" t="e">
        <f>SUM(R40:R80,AM40:AM81)</f>
        <v>#VALUE!</v>
      </c>
      <c r="AN82" s="88" t="e">
        <f>SUM(S40:S80)+SUM(AN40:AN81)</f>
        <v>#VALUE!</v>
      </c>
      <c r="AO82" s="89" t="e">
        <f>SUM(T40:T80,AO40:AO81)</f>
        <v>#VALUE!</v>
      </c>
    </row>
    <row r="83" spans="21:22" ht="12.75" customHeight="1">
      <c r="U83" s="3"/>
      <c r="V83" s="3"/>
    </row>
    <row r="84" spans="21:22" ht="12.75" customHeight="1">
      <c r="U84" s="3"/>
      <c r="V84" s="3"/>
    </row>
    <row r="85" spans="2:22" ht="36.75" customHeight="1">
      <c r="B85" s="225" t="s">
        <v>86</v>
      </c>
      <c r="C85" s="225"/>
      <c r="D85" s="225"/>
      <c r="E85" s="225" t="s">
        <v>109</v>
      </c>
      <c r="F85" s="225"/>
      <c r="G85" s="225"/>
      <c r="H85" s="225" t="s">
        <v>100</v>
      </c>
      <c r="I85" s="225"/>
      <c r="J85" s="225"/>
      <c r="U85" s="3"/>
      <c r="V85" s="3"/>
    </row>
    <row r="86" spans="2:10" ht="22.5" customHeight="1">
      <c r="B86" s="215" t="s">
        <v>30</v>
      </c>
      <c r="C86" s="215"/>
      <c r="D86" s="215"/>
      <c r="E86" s="216" t="e">
        <f>$S$40</f>
        <v>#VALUE!</v>
      </c>
      <c r="F86" s="216"/>
      <c r="G86" s="216"/>
      <c r="H86" s="217" t="e">
        <f>E86/$E$98</f>
        <v>#VALUE!</v>
      </c>
      <c r="I86" s="217"/>
      <c r="J86" s="217"/>
    </row>
    <row r="87" spans="2:10" ht="22.5" customHeight="1">
      <c r="B87" s="215" t="s">
        <v>35</v>
      </c>
      <c r="C87" s="215"/>
      <c r="D87" s="215"/>
      <c r="E87" s="216" t="e">
        <f>$S$44</f>
        <v>#VALUE!</v>
      </c>
      <c r="F87" s="216"/>
      <c r="G87" s="216"/>
      <c r="H87" s="217" t="e">
        <f aca="true" t="shared" si="2" ref="H87:H97">E87/$E$98</f>
        <v>#VALUE!</v>
      </c>
      <c r="I87" s="217"/>
      <c r="J87" s="217"/>
    </row>
    <row r="88" spans="2:10" ht="22.5" customHeight="1">
      <c r="B88" s="215" t="s">
        <v>41</v>
      </c>
      <c r="C88" s="215"/>
      <c r="D88" s="215"/>
      <c r="E88" s="216" t="e">
        <f>$S$49</f>
        <v>#VALUE!</v>
      </c>
      <c r="F88" s="216"/>
      <c r="G88" s="216"/>
      <c r="H88" s="217" t="e">
        <f t="shared" si="2"/>
        <v>#VALUE!</v>
      </c>
      <c r="I88" s="217"/>
      <c r="J88" s="217"/>
    </row>
    <row r="89" spans="2:10" ht="22.5" customHeight="1">
      <c r="B89" s="215" t="s">
        <v>46</v>
      </c>
      <c r="C89" s="215"/>
      <c r="D89" s="215"/>
      <c r="E89" s="216" t="e">
        <f>$S$68</f>
        <v>#VALUE!</v>
      </c>
      <c r="F89" s="216"/>
      <c r="G89" s="216"/>
      <c r="H89" s="217" t="e">
        <f t="shared" si="2"/>
        <v>#VALUE!</v>
      </c>
      <c r="I89" s="217"/>
      <c r="J89" s="217"/>
    </row>
    <row r="90" spans="2:10" ht="22.5" customHeight="1">
      <c r="B90" s="215" t="s">
        <v>49</v>
      </c>
      <c r="C90" s="215"/>
      <c r="D90" s="215"/>
      <c r="E90" s="216" t="e">
        <f>$AN$40</f>
        <v>#VALUE!</v>
      </c>
      <c r="F90" s="216"/>
      <c r="G90" s="216"/>
      <c r="H90" s="217" t="e">
        <f t="shared" si="2"/>
        <v>#VALUE!</v>
      </c>
      <c r="I90" s="217"/>
      <c r="J90" s="217"/>
    </row>
    <row r="91" spans="2:10" ht="22.5" customHeight="1">
      <c r="B91" s="215" t="s">
        <v>148</v>
      </c>
      <c r="C91" s="215"/>
      <c r="D91" s="215"/>
      <c r="E91" s="216" t="e">
        <f>$AN$44</f>
        <v>#VALUE!</v>
      </c>
      <c r="F91" s="216"/>
      <c r="G91" s="216"/>
      <c r="H91" s="217" t="e">
        <f t="shared" si="2"/>
        <v>#VALUE!</v>
      </c>
      <c r="I91" s="217"/>
      <c r="J91" s="217"/>
    </row>
    <row r="92" spans="2:10" ht="22.5" customHeight="1">
      <c r="B92" s="215" t="s">
        <v>56</v>
      </c>
      <c r="C92" s="215"/>
      <c r="D92" s="215"/>
      <c r="E92" s="216" t="e">
        <f>$AN$51</f>
        <v>#VALUE!</v>
      </c>
      <c r="F92" s="216"/>
      <c r="G92" s="216"/>
      <c r="H92" s="217" t="e">
        <f t="shared" si="2"/>
        <v>#VALUE!</v>
      </c>
      <c r="I92" s="217"/>
      <c r="J92" s="217"/>
    </row>
    <row r="93" spans="2:10" ht="22.5" customHeight="1">
      <c r="B93" s="215" t="s">
        <v>60</v>
      </c>
      <c r="C93" s="215"/>
      <c r="D93" s="215"/>
      <c r="E93" s="216" t="e">
        <f>$AN$54</f>
        <v>#VALUE!</v>
      </c>
      <c r="F93" s="216"/>
      <c r="G93" s="216"/>
      <c r="H93" s="217" t="e">
        <f t="shared" si="2"/>
        <v>#VALUE!</v>
      </c>
      <c r="I93" s="217"/>
      <c r="J93" s="217"/>
    </row>
    <row r="94" spans="2:10" ht="22.5" customHeight="1">
      <c r="B94" s="215" t="s">
        <v>62</v>
      </c>
      <c r="C94" s="215"/>
      <c r="D94" s="215"/>
      <c r="E94" s="216" t="e">
        <f>$AN$55</f>
        <v>#VALUE!</v>
      </c>
      <c r="F94" s="216"/>
      <c r="G94" s="216"/>
      <c r="H94" s="217" t="e">
        <f t="shared" si="2"/>
        <v>#VALUE!</v>
      </c>
      <c r="I94" s="217"/>
      <c r="J94" s="217"/>
    </row>
    <row r="95" spans="2:10" ht="22.5" customHeight="1">
      <c r="B95" s="215" t="s">
        <v>68</v>
      </c>
      <c r="C95" s="215"/>
      <c r="D95" s="215"/>
      <c r="E95" s="216" t="e">
        <f>$AN$62</f>
        <v>#VALUE!</v>
      </c>
      <c r="F95" s="216"/>
      <c r="G95" s="216"/>
      <c r="H95" s="217" t="e">
        <f t="shared" si="2"/>
        <v>#VALUE!</v>
      </c>
      <c r="I95" s="217"/>
      <c r="J95" s="217"/>
    </row>
    <row r="96" spans="2:10" ht="22.5" customHeight="1">
      <c r="B96" s="215" t="s">
        <v>75</v>
      </c>
      <c r="C96" s="215"/>
      <c r="D96" s="215"/>
      <c r="E96" s="216" t="e">
        <f>$AN$70</f>
        <v>#VALUE!</v>
      </c>
      <c r="F96" s="216"/>
      <c r="G96" s="216"/>
      <c r="H96" s="217" t="e">
        <f t="shared" si="2"/>
        <v>#VALUE!</v>
      </c>
      <c r="I96" s="217"/>
      <c r="J96" s="217"/>
    </row>
    <row r="97" spans="2:10" ht="22.5" customHeight="1">
      <c r="B97" s="215" t="s">
        <v>73</v>
      </c>
      <c r="C97" s="215"/>
      <c r="D97" s="215"/>
      <c r="E97" s="216" t="e">
        <f>$AN$76</f>
        <v>#VALUE!</v>
      </c>
      <c r="F97" s="216"/>
      <c r="G97" s="216"/>
      <c r="H97" s="217" t="e">
        <f t="shared" si="2"/>
        <v>#VALUE!</v>
      </c>
      <c r="I97" s="217"/>
      <c r="J97" s="217"/>
    </row>
    <row r="98" spans="2:10" ht="22.5" customHeight="1">
      <c r="B98" s="208" t="s">
        <v>5</v>
      </c>
      <c r="C98" s="209"/>
      <c r="D98" s="209"/>
      <c r="E98" s="210" t="e">
        <f>SUM(E86:G97)</f>
        <v>#VALUE!</v>
      </c>
      <c r="F98" s="210"/>
      <c r="G98" s="210"/>
      <c r="H98" s="211" t="e">
        <f>SUM(H86:J97)</f>
        <v>#VALUE!</v>
      </c>
      <c r="I98" s="211"/>
      <c r="J98" s="211"/>
    </row>
    <row r="99" spans="11:26" ht="12.75" customHeight="1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41" ht="28.5" customHeight="1">
      <c r="A100" s="212" t="s">
        <v>111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4"/>
    </row>
    <row r="101" spans="13:26" ht="12.75" customHeight="1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3:26" ht="12.75" customHeight="1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3:26" ht="12.75" customHeight="1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3:26" ht="12.75" customHeight="1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3:26" ht="12.75" customHeight="1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3:26" ht="12.75" customHeight="1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3:26" ht="12.75" customHeight="1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3:26" ht="12.75" customHeight="1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3:26" ht="12.75" customHeight="1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3:26" ht="12.75" customHeight="1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3:26" ht="12.75" customHeight="1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3:26" ht="9" customHeight="1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3:26" ht="9" customHeight="1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3:26" ht="9" customHeight="1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3:26" ht="9" customHeight="1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3:26" ht="9" customHeight="1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3:26" ht="9" customHeight="1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3:26" ht="9" customHeight="1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3:26" ht="9" customHeight="1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3:26" ht="9" customHeight="1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3:26" ht="9" customHeight="1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3:26" ht="9" customHeigh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3:26" ht="9" customHeigh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3:26" ht="9" customHeigh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3:26" ht="9" customHeigh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3:26" ht="9" customHeigh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3:26" ht="12.75" customHeigh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41" ht="9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9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3:26" ht="9" customHeigh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3:26" ht="9" customHeigh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3:26" ht="9" customHeight="1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3:26" ht="9" customHeight="1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3:26" ht="9" customHeight="1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3:26" ht="9" customHeight="1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3:26" ht="9" customHeight="1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3:26" ht="9" customHeight="1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3:26" ht="9" customHeight="1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3:26" ht="9" customHeight="1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3:26" ht="9" customHeight="1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3:26" ht="9" customHeight="1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3:26" ht="9" customHeight="1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3:26" ht="9" customHeight="1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3:26" ht="9" customHeight="1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3:26" ht="9" customHeight="1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3:26" ht="9" customHeight="1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3:26" ht="9" customHeight="1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3:26" ht="9" customHeight="1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3:26" ht="9" customHeight="1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3:26" ht="9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3:26" ht="9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3:26" ht="9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3:26" ht="9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3:26" ht="9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3:26" ht="9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3:26" ht="9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3:26" ht="9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3:26" ht="9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3:26" ht="9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3:26" ht="9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3:26" ht="9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3:26" ht="9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3:26" ht="9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3:26" ht="9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3:26" ht="9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3:26" ht="9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3:26" ht="9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3:26" ht="9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3:26" ht="9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3:26" ht="9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3:26" ht="9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3:26" ht="9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3:26" ht="9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3:26" ht="9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3:26" ht="9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3:26" ht="9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3:26" ht="9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3:26" ht="9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3:26" ht="9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3:26" ht="9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3:26" ht="9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3:26" ht="9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3:26" ht="9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3:26" ht="9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3:26" ht="9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3:26" ht="9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3:26" ht="9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3:26" ht="9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3:26" ht="9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3:26" ht="9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3:26" ht="9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3:26" ht="9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3:26" ht="9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3:26" ht="9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3:26" ht="9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3:26" ht="9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3:26" ht="9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3:26" ht="9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3:26" ht="9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3:26" ht="9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3:26" ht="9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3:26" ht="9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3:26" ht="9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3:26" ht="9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3:26" ht="9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3:26" ht="9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3:26" ht="9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3:26" ht="9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3:26" ht="9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3:26" ht="9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3:26" ht="9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3:26" ht="9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3:26" ht="9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3:26" ht="9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3:26" ht="9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3:26" ht="9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3:26" ht="9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3:26" ht="9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3:26" ht="9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3:26" ht="9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3:26" ht="9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3:26" ht="9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3:26" ht="9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3:26" ht="9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3:26" ht="9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3:26" ht="9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3:26" ht="9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3:26" ht="9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3:26" ht="9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3:26" ht="9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3:26" ht="9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3:26" ht="9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3:26" ht="9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3:26" ht="9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3:26" ht="9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3:26" ht="9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3:26" ht="9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3:26" ht="9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3:26" ht="9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3:26" ht="9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3:26" ht="9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3:26" ht="9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3:26" ht="9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3:26" ht="9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3:26" ht="9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3:26" ht="9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3:26" ht="9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3:26" ht="9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3:26" ht="9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3:26" ht="9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3:26" ht="9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3:26" ht="9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3:26" ht="9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3:26" ht="9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3:26" ht="9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3:26" ht="9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3:26" ht="9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3:26" ht="9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3:26" ht="9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3:26" ht="9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3:26" ht="9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3:26" ht="9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3:26" ht="9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3:26" ht="9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3:26" ht="9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3:26" ht="9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3:26" ht="9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3:26" ht="9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3:26" ht="9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3:26" ht="9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3:26" ht="9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3:26" ht="9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3:26" ht="9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3:26" ht="9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3:26" ht="9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3:26" ht="9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3:26" ht="9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3:26" ht="9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3:26" ht="9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3:26" ht="9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3:26" ht="9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3:26" ht="9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3:26" ht="9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3:26" ht="9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3:26" ht="9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3:26" ht="9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3:26" ht="9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3:26" ht="9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3:26" ht="9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3:26" ht="9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3:26" ht="9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3:26" ht="9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3:26" ht="9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3:26" ht="9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3:26" ht="9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3:26" ht="9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3:26" ht="9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3:26" ht="9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3:26" ht="9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3:26" ht="9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3:26" ht="9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3:26" ht="9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3:26" ht="9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3:26" ht="9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3:26" ht="9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3:26" ht="9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3:26" ht="9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3:26" ht="9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3:26" ht="9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3:26" ht="9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3:26" ht="9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3:26" ht="9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3:26" ht="9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3:26" ht="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3:26" ht="9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3:26" ht="9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3:26" ht="9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3:26" ht="9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3:26" ht="9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3:26" ht="9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3:26" ht="9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3:26" ht="9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3:26" ht="9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3:26" ht="9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3:26" ht="9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3:26" ht="9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3:26" ht="9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3:26" ht="9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3:26" ht="9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3:26" ht="9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3:26" ht="9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3:26" ht="9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3:26" ht="9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3:26" ht="9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3:26" ht="9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3:26" ht="9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3:26" ht="9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3:26" ht="9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3:26" ht="9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3:26" ht="9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3:26" ht="9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3:26" ht="9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3:26" ht="9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3:26" ht="9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3:26" ht="9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3:26" ht="9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3:26" ht="9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3:26" ht="9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3:26" ht="9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3:26" ht="9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3:26" ht="9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3:26" ht="9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3:26" ht="9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3:26" ht="9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3:26" ht="9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3:26" ht="9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3:26" ht="9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3:26" ht="9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3:26" ht="9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3:26" ht="9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3:26" ht="9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3:26" ht="9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3:26" ht="9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3:26" ht="9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3:26" ht="9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3:26" ht="9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3:26" ht="9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3:26" ht="9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3:26" ht="9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3:26" ht="9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3:26" ht="9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3:26" ht="9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3:26" ht="9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3:26" ht="9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3:26" ht="9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3:26" ht="9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3:26" ht="9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3:26" ht="9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3:26" ht="9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3:26" ht="9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3:26" ht="9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3:26" ht="9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3:26" ht="9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3:26" ht="9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3:26" ht="9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3:26" ht="9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3:26" ht="9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3:26" ht="9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3:26" ht="9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3:26" ht="9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3:26" ht="9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3:26" ht="9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3:26" ht="9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3:26" ht="9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3:26" ht="9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3:26" ht="9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3:26" ht="9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3:26" ht="9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3:26" ht="9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3:26" ht="9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3:26" ht="9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3:26" ht="9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3:26" ht="9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3:26" ht="9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3:26" ht="9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3:26" ht="9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3:26" ht="9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3:26" ht="9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3:26" ht="9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3:26" ht="9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3:26" ht="9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3:26" ht="9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3:26" ht="9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3:26" ht="9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3:26" ht="9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3:26" ht="9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3:26" ht="9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3:26" ht="9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3:26" ht="9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3:26" ht="9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3:26" ht="9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3:26" ht="9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3:26" ht="9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3:26" ht="9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3:26" ht="9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3:26" ht="9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3:26" ht="9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3:26" ht="9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3:26" ht="9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3:26" ht="9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3:26" ht="9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3:26" ht="9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3:26" ht="9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3:26" ht="9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3:26" ht="9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3:26" ht="9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3:26" ht="9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3:26" ht="9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3:26" ht="9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3:26" ht="9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3:26" ht="9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3:26" ht="9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3:26" ht="9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3:26" ht="9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3:26" ht="9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3:26" ht="9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3:26" ht="9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3:26" ht="9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3:26" ht="9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3:26" ht="9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3:26" ht="9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3:26" ht="9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3:26" ht="9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3:26" ht="9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3:26" ht="9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3:26" ht="9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3:26" ht="9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3:26" ht="9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3:26" ht="9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3:26" ht="9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3:26" ht="9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3:26" ht="9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3:26" ht="9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3:26" ht="9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3:26" ht="9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3:26" ht="9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3:26" ht="9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3:26" ht="9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3:26" ht="9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3:26" ht="9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3:26" ht="9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3:26" ht="9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3:26" ht="9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3:26" ht="9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3:26" ht="9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3:26" ht="9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3:26" ht="9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3:26" ht="9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3:26" ht="9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3:26" ht="9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3:26" ht="9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3:26" ht="9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3:26" ht="9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3:26" ht="9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3:26" ht="9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3:26" ht="9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3:26" ht="9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3:26" ht="9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3:26" ht="9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3:26" ht="9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3:26" ht="9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3:26" ht="9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3:26" ht="9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3:26" ht="9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3:26" ht="9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3:26" ht="9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3:26" ht="9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3:26" ht="9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3:26" ht="9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3:26" ht="9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3:26" ht="9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3:26" ht="9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3:26" ht="9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3:26" ht="9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3:26" ht="9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3:26" ht="9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3:26" ht="9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3:26" ht="9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3:26" ht="9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3:26" ht="9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3:26" ht="9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3:26" ht="9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3:26" ht="9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3:26" ht="9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3:26" ht="9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3:26" ht="9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3:26" ht="9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3:26" ht="9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3:26" ht="9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3:26" ht="9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3:26" ht="9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3:26" ht="9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3:26" ht="9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3:26" ht="9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3:26" ht="9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3:26" ht="9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3:26" ht="9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3:26" ht="9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3:26" ht="9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3:26" ht="9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3:26" ht="9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3:26" ht="9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3:26" ht="9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3:26" ht="9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3:26" ht="9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3:26" ht="9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3:26" ht="9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3:26" ht="9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3:26" ht="9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3:26" ht="9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3:26" ht="9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3:26" ht="9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3:26" ht="9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3:26" ht="9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3:26" ht="9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3:26" ht="9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3:26" ht="9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3:26" ht="9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3:26" ht="9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3:26" ht="9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3:26" ht="9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3:26" ht="9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3:26" ht="9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3:26" ht="9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3:26" ht="9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3:26" ht="9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3:26" ht="9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3:26" ht="9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3:26" ht="9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3:26" ht="9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3:26" ht="9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3:26" ht="9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3:26" ht="9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3:26" ht="9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3:26" ht="9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3:26" ht="9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3:26" ht="9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3:26" ht="9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3:26" ht="9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3:26" ht="9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3:26" ht="9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3:26" ht="9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3:26" ht="9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3:26" ht="9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3:26" ht="9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3:26" ht="9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3:26" ht="9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3:26" ht="9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3:26" ht="9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3:26" ht="9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3:26" ht="9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3:26" ht="9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3:26" ht="9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3:26" ht="9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3:26" ht="9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3:26" ht="9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3:26" ht="9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3:26" ht="9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3:26" ht="9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3:26" ht="9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3:26" ht="9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3:26" ht="9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3:26" ht="9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3:26" ht="9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3:26" ht="9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3:26" ht="9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3:26" ht="9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3:26" ht="9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3:26" ht="9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3:26" ht="9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3:26" ht="9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3:26" ht="9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3:26" ht="9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3:26" ht="9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3:26" ht="9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3:26" ht="9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3:26" ht="9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3:26" ht="9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3:26" ht="9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3:26" ht="9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3:26" ht="9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3:26" ht="9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3:26" ht="9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3:26" ht="9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3:26" ht="9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3:26" ht="9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3:26" ht="9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3:26" ht="9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3:26" ht="9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3:26" ht="9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3:26" ht="9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3:26" ht="9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3:26" ht="9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3:26" ht="9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3:26" ht="9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3:26" ht="9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3:26" ht="9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3:26" ht="9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3:26" ht="9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3:26" ht="9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3:26" ht="9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3:26" ht="9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3:26" ht="9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3:26" ht="9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3:26" ht="9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3:26" ht="9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3:26" ht="9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3:26" ht="9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3:26" ht="9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3:26" ht="9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3:26" ht="9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3:26" ht="9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3:26" ht="9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3:26" ht="9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3:26" ht="9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3:26" ht="9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3:26" ht="9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3:26" ht="9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3:26" ht="9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3:26" ht="9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3:26" ht="9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3:26" ht="9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3:26" ht="9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3:26" ht="9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3:26" ht="9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3:26" ht="9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3:26" ht="9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3:26" ht="9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3:26" ht="9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3:26" ht="9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3:26" ht="9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3:26" ht="9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3:26" ht="9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3:26" ht="9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3:26" ht="9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3:26" ht="9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3:26" ht="9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3:26" ht="9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3:26" ht="9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3:26" ht="9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3:26" ht="9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3:26" ht="9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3:26" ht="9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3:26" ht="9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3:26" ht="9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3:26" ht="9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3:26" ht="9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3:26" ht="9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3:26" ht="9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3:26" ht="9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3:26" ht="9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3:26" ht="9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3:26" ht="9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3:26" ht="9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3:26" ht="9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3:26" ht="9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3:26" ht="9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3:26" ht="9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3:26" ht="9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3:26" ht="9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3:26" ht="9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3:26" ht="9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3:26" ht="9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3:26" ht="9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3:26" ht="9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3:26" ht="9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3:26" ht="9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3:26" ht="9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3:26" ht="9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3:26" ht="9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3:26" ht="9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3:26" ht="9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3:26" ht="9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3:26" ht="9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3:26" ht="9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3:26" ht="9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3:26" ht="9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3:26" ht="9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3:26" ht="9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3:26" ht="9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3:26" ht="9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3:26" ht="9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3:26" ht="9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3:26" ht="9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3:26" ht="9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3:26" ht="9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3:26" ht="9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3:26" ht="9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3:26" ht="9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3:26" ht="9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3:26" ht="9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3:26" ht="9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3:26" ht="9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3:26" ht="9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3:26" ht="9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3:26" ht="9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3:26" ht="9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3:26" ht="9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3:26" ht="9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3:26" ht="9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3:26" ht="9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3:26" ht="9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3:26" ht="9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3:26" ht="9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3:26" ht="9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3:26" ht="9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3:26" ht="9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3:26" ht="9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3:26" ht="9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3:26" ht="9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3:26" ht="9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3:26" ht="9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3:26" ht="9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3:26" ht="9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3:26" ht="9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3:26" ht="9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3:26" ht="9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3:26" ht="9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3:26" ht="9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3:26" ht="9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3:26" ht="9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3:26" ht="9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3:26" ht="9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3:26" ht="9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3:26" ht="9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3:26" ht="9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3:26" ht="9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3:26" ht="9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3:26" ht="9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3:26" ht="9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3:26" ht="9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3:26" ht="9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3:26" ht="9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3:26" ht="9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3:26" ht="9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3:26" ht="9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3:26" ht="9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3:26" ht="9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3:26" ht="9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3:26" ht="9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3:26" ht="9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3:26" ht="9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3:26" ht="9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3:26" ht="9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3:26" ht="9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3:26" ht="9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3:26" ht="9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3:26" ht="9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3:26" ht="9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3:26" ht="9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3:26" ht="9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3:26" ht="9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3:26" ht="9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3:26" ht="9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3:26" ht="9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3:26" ht="9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3:26" ht="9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3:26" ht="9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3:26" ht="9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3:26" ht="9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3:26" ht="9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3:26" ht="9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3:26" ht="9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3:26" ht="9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3:26" ht="9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3:26" ht="9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3:26" ht="9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3:26" ht="9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3:26" ht="9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3:26" ht="9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3:26" ht="9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3:26" ht="9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3:26" ht="9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3:26" ht="9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3:26" ht="9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3:26" ht="9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3:26" ht="9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3:26" ht="9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3:26" ht="9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3:26" ht="9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3:26" ht="9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3:26" ht="9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3:26" ht="9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3:26" ht="9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3:26" ht="9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3:26" ht="9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3:26" ht="9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3:26" ht="9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3:26" ht="9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3:26" ht="9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3:26" ht="9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3:26" ht="9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3:26" ht="9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3:26" ht="9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3:26" ht="9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3:26" ht="9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3:26" ht="9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3:26" ht="9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3:26" ht="9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3:26" ht="9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3:26" ht="9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3:26" ht="9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3:26" ht="9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3:26" ht="9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3:26" ht="9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3:26" ht="9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3:26" ht="9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3:26" ht="9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3:26" ht="9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3:26" ht="9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3:26" ht="9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3:26" ht="9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3:26" ht="9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3:26" ht="9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3:26" ht="9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3:26" ht="9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3:26" ht="9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3:26" ht="9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3:26" ht="9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3:26" ht="9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3:26" ht="9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3:26" ht="9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3:26" ht="9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3:26" ht="9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3:26" ht="9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3:26" ht="9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3:26" ht="9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3:26" ht="9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3:26" ht="9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3:26" ht="9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3:26" ht="9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3:26" ht="9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3:26" ht="9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3:26" ht="9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3:26" ht="9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3:26" ht="9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3:26" ht="9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3:26" ht="9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3:26" ht="9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3:26" ht="9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3:26" ht="9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3:26" ht="9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3:26" ht="9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3:26" ht="9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3:26" ht="9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3:26" ht="9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3:26" ht="9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3:26" ht="9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3:26" ht="9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3:26" ht="9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3:26" ht="9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3:26" ht="9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3:26" ht="9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3:26" ht="9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3:26" ht="9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3:26" ht="9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3:26" ht="9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3:26" ht="9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3:26" ht="9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3:26" ht="9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3:26" ht="9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3:26" ht="9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3:26" ht="9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3:26" ht="9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3:26" ht="9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3:26" ht="9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3:26" ht="9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3:26" ht="9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3:26" ht="9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3:26" ht="9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3:26" ht="9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3:26" ht="9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3:26" ht="9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3:26" ht="9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3:26" ht="9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3:26" ht="9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3:26" ht="9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3:26" ht="9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3:26" ht="9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3:26" ht="9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3:26" ht="9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3:26" ht="9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3:26" ht="9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3:26" ht="9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3:26" ht="9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3:26" ht="9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3:26" ht="9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3:26" ht="9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3:26" ht="9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3:26" ht="9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3:26" ht="9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3:26" ht="9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3:26" ht="9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3:26" ht="9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3:26" ht="9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3:26" ht="9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3:26" ht="9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3:26" ht="9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3:26" ht="9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3:26" ht="9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3:26" ht="9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3:26" ht="9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3:26" ht="9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3:26" ht="9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3:26" ht="9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3:26" ht="9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3:26" ht="9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3:26" ht="9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3:26" ht="9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3:26" ht="9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3:26" ht="9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3:26" ht="9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3:26" ht="9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3:26" ht="9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3:26" ht="9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3:26" ht="9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3:26" ht="9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3:26" ht="9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3:26" ht="9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3:26" ht="9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3:26" ht="9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3:26" ht="9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3:26" ht="9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3:26" ht="9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3:26" ht="9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3:26" ht="9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3:26" ht="9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3:26" ht="9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3:26" ht="9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3:26" ht="9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3:26" ht="9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3:26" ht="9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3:26" ht="9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3:26" ht="9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3:26" ht="9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3:26" ht="9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3:26" ht="9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3:26" ht="9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3:26" ht="9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3:26" ht="9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3:26" ht="9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3:26" ht="9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3:26" ht="9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3:26" ht="9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3:26" ht="9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3:26" ht="9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3:26" ht="9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3:26" ht="9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3:26" ht="9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3:26" ht="9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3:26" ht="9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3:26" ht="9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3:26" ht="9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3:26" ht="9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3:26" ht="9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3:26" ht="9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3:26" ht="9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3:26" ht="9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3:26" ht="9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3:26" ht="9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3:26" ht="9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3:26" ht="9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3:26" ht="9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3:26" ht="9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3:26" ht="9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3:26" ht="9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3:26" ht="9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3:26" ht="9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3:26" ht="9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3:26" ht="9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3:26" ht="9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3:26" ht="9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3:26" ht="9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3:26" ht="9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3:26" ht="9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3:26" ht="9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3:26" ht="9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3:26" ht="9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3:26" ht="9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3:26" ht="9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3:26" ht="9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3:26" ht="9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3:26" ht="9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3:26" ht="9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3:26" ht="9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3:26" ht="9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3:26" ht="9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3:26" ht="9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3:26" ht="9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3:26" ht="9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3:26" ht="9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3:26" ht="9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3:26" ht="9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3:26" ht="9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3:26" ht="9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3:26" ht="9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3:26" ht="9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3:26" ht="9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3:26" ht="9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3:26" ht="9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3:26" ht="9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3:26" ht="9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3:26" ht="9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3:26" ht="9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3:26" ht="9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3:26" ht="9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3:26" ht="9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3:26" ht="9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3:26" ht="9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3:26" ht="9"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3:26" ht="9"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3:26" ht="9"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3:26" ht="9"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3:26" ht="9"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3:26" ht="9"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3:26" ht="9"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3:26" ht="9"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3:26" ht="9"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3:26" ht="9"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3:26" ht="9"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3:26" ht="9"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3:26" ht="9"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3:26" ht="9"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3:26" ht="9"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3:26" ht="9"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3:26" ht="9"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3:26" ht="9"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3:26" ht="9"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3:26" ht="9"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3:26" ht="9"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3:26" ht="9"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3:26" ht="9"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3:26" ht="9"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3:26" ht="9"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3:26" ht="9"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3:26" ht="9"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3:26" ht="9"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3:26" ht="9"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3:26" ht="9"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3:26" ht="9"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3:26" ht="9"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3:26" ht="9"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3:26" ht="9"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3:26" ht="9"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3:26" ht="9"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3:26" ht="9"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3:26" ht="9"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3:26" ht="9"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3:26" ht="9"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3:26" ht="9"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3:26" ht="9"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3:26" ht="9"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3:26" ht="9"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3:26" ht="9"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3:26" ht="9"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3:26" ht="9"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3:26" ht="9"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3:26" ht="9"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3:26" ht="9"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3:26" ht="9"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3:26" ht="9"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3:26" ht="9"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3:26" ht="9"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3:26" ht="9"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3:26" ht="9"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3:26" ht="9"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3:26" ht="9"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3:26" ht="9"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3:26" ht="9"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3:26" ht="9"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3:26" ht="9"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3:26" ht="9"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3:26" ht="9"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3:26" ht="9"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3:26" ht="9"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3:26" ht="9"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3:26" ht="9"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3:26" ht="9"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3:26" ht="9"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3:26" ht="9"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3:26" ht="9"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3:26" ht="9"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3:26" ht="9"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3:26" ht="9"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3:26" ht="9"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3:26" ht="9"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3:26" ht="9"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3:26" ht="9"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3:26" ht="9"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3:26" ht="9"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3:26" ht="9"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3:26" ht="9"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3:26" ht="9"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3:26" ht="9"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3:26" ht="9"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3:26" ht="9"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3:26" ht="9"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3:26" ht="9"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3:26" ht="9"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3:26" ht="9"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3:26" ht="9"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3:26" ht="9"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3:26" ht="9"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3:26" ht="9"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3:26" ht="9"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3:26" ht="9"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3:26" ht="9"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3:26" ht="9"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3:26" ht="9"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3:26" ht="9"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3:26" ht="9"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3:26" ht="9"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3:26" ht="9"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3:26" ht="9"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3:26" ht="9"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3:26" ht="9"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3:26" ht="9"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3:26" ht="9"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3:26" ht="9"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3:26" ht="9"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3:26" ht="9"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3:26" ht="9"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3:26" ht="9"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3:26" ht="9"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3:26" ht="9"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3:26" ht="9"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3:26" ht="9"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3:26" ht="9"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3:26" ht="9"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3:26" ht="9"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3:26" ht="9"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3:26" ht="9"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3:26" ht="9"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3:26" ht="9"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3:26" ht="9"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3:26" ht="9"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3:26" ht="9"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3:26" ht="9"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3:26" ht="9"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3:26" ht="9"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3:26" ht="9"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3:26" ht="9"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3:26" ht="9"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3:26" ht="9"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3:26" ht="9"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3:26" ht="9"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3:26" ht="9"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3:26" ht="9"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3:26" ht="9"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3:26" ht="9"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3:26" ht="9"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3:26" ht="9"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3:26" ht="9"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3:26" ht="9"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3:26" ht="9"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3:26" ht="9"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3:26" ht="9"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3:26" ht="9"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3:26" ht="9"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3:26" ht="9"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3:26" ht="9"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3:26" ht="9"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3:26" ht="9"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3:26" ht="9"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3:26" ht="9"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3:26" ht="9"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3:26" ht="9"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3:26" ht="9"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3:26" ht="9"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3:26" ht="9"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3:26" ht="9"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3:26" ht="9"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3:26" ht="9"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3:26" ht="9"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3:26" ht="9"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3:26" ht="9"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3:26" ht="9"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3:26" ht="9"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3:26" ht="9"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3:26" ht="9"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3:26" ht="9"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3:26" ht="9"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3:26" ht="9"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3:26" ht="9"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3:26" ht="9"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3:26" ht="9"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3:26" ht="9"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3:26" ht="9"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3:26" ht="9"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3:26" ht="9"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3:26" ht="9"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3:26" ht="9"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3:26" ht="9"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3:26" ht="9"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3:26" ht="9"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3:26" ht="9"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3:26" ht="9"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3:26" ht="9"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3:26" ht="9"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3:26" ht="9"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3:26" ht="9"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3:26" ht="9"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3:26" ht="9"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3:26" ht="9"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3:26" ht="9"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3:26" ht="9"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3:26" ht="9"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3:26" ht="9"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3:26" ht="9"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3:26" ht="9"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3:26" ht="9"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3:26" ht="9"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3:26" ht="9"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3:26" ht="9"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3:26" ht="9"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3:26" ht="9"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3:26" ht="9"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3:26" ht="9"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3:26" ht="9"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3:26" ht="9"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3:26" ht="9"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3:26" ht="9"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3:26" ht="9"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3:26" ht="9"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3:26" ht="9"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3:26" ht="9"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3:26" ht="9"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3:26" ht="9"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3:26" ht="9"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3:26" ht="9"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3:26" ht="9"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3:26" ht="9"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3:26" ht="9"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3:26" ht="9"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3:26" ht="9"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3:26" ht="9"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3:26" ht="9"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3:26" ht="9"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3:26" ht="9"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3:26" ht="9"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3:26" ht="9"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3:26" ht="9"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3:26" ht="9"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3:26" ht="9"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3:26" ht="9"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3:26" ht="9"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3:26" ht="9"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3:26" ht="9"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3:26" ht="9"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3:26" ht="9"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3:26" ht="9"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3:26" ht="9"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3:26" ht="9"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3:26" ht="9"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3:26" ht="9"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3:26" ht="9"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3:26" ht="9"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3:26" ht="9"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3:26" ht="9"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3:26" ht="9"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3:26" ht="9"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3:26" ht="9"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3:26" ht="9"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3:26" ht="9"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3:26" ht="9"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3:26" ht="9"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3:26" ht="9"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3:26" ht="9"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3:26" ht="9"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3:26" ht="9"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3:26" ht="9"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3:26" ht="9"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3:26" ht="9"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3:26" ht="9"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3:26" ht="9"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3:26" ht="9"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3:26" ht="9"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3:26" ht="9"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3:26" ht="9"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3:26" ht="9"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3:26" ht="9"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3:26" ht="9"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3:26" ht="9"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3:26" ht="9"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3:26" ht="9"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3:26" ht="9"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3:26" ht="9"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3:26" ht="9"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3:26" ht="9"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3:26" ht="9"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3:26" ht="9"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3:26" ht="9"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3:26" ht="9"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3:26" ht="9"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3:26" ht="9"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3:26" ht="9"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3:26" ht="9"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3:26" ht="9"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3:26" ht="9"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3:26" ht="9"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3:26" ht="9"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3:26" ht="9"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3:26" ht="9"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3:26" ht="9"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3:26" ht="9"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3:26" ht="9"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3:26" ht="9"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3:26" ht="9"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3:26" ht="9"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3:26" ht="9"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3:26" ht="9"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3:26" ht="9"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3:26" ht="9"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3:26" ht="9"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3:26" ht="9"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3:26" ht="9"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3:26" ht="9"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3:26" ht="9"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3:26" ht="9"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3:26" ht="9"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3:26" ht="9"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3:26" ht="9"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3:26" ht="9"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3:26" ht="9"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3:26" ht="9"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3:26" ht="9"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3:26" ht="9"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3:26" ht="9"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3:26" ht="9"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3:26" ht="9"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3:26" ht="9"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3:26" ht="9"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3:26" ht="9"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3:26" ht="9"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3:26" ht="9"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3:26" ht="9"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3:26" ht="9"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3:26" ht="9"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3:26" ht="9"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3:26" ht="9"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3:26" ht="9"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3:26" ht="9"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3:26" ht="9"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3:26" ht="9"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3:26" ht="9"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3:26" ht="9"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3:26" ht="9"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3:26" ht="9"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3:26" ht="9"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3:26" ht="9"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3:26" ht="9"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3:26" ht="9"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3:26" ht="9"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3:26" ht="9"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3:26" ht="9"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3:26" ht="9"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3:26" ht="9"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3:26" ht="9"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3:26" ht="9"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3:26" ht="9"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3:26" ht="9"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3:26" ht="9"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3:26" ht="9"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3:26" ht="9"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3:26" ht="9"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3:26" ht="9"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3:26" ht="9"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3:26" ht="9"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3:26" ht="9"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3:26" ht="9"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3:26" ht="9"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3:26" ht="9"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3:26" ht="9"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3:26" ht="9"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3:26" ht="9"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3:26" ht="9"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3:26" ht="9"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3:26" ht="9"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3:26" ht="9"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3:26" ht="9"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3:26" ht="9"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3:26" ht="9"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3:26" ht="9"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3:26" ht="9"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3:26" ht="9"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3:26" ht="9"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3:26" ht="9"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3:26" ht="9"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3:26" ht="9"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3:26" ht="9"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3:26" ht="9"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3:26" ht="9"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3:26" ht="9"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3:26" ht="9"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3:26" ht="9"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3:26" ht="9"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3:26" ht="9"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3:26" ht="9"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3:26" ht="9"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3:26" ht="9"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3:26" ht="9"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3:26" ht="9"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3:26" ht="9"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3:26" ht="9"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3:26" ht="9"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3:26" ht="9"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3:26" ht="9"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3:26" ht="9"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3:26" ht="9"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3:26" ht="9"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3:26" ht="9"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3:26" ht="9"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3:26" ht="9"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3:26" ht="9"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3:26" ht="9"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3:26" ht="9"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3:26" ht="9"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3:26" ht="9"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3:26" ht="9"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3:26" ht="9"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3:26" ht="9"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3:26" ht="9"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3:26" ht="9"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3:26" ht="9"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3:26" ht="9"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3:26" ht="9"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3:26" ht="9"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3:26" ht="9"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3:26" ht="9"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3:26" ht="9"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3:26" ht="9"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3:26" ht="9"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3:26" ht="9"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3:26" ht="9"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3:26" ht="9"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3:26" ht="9"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3:26" ht="9"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3:26" ht="9"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3:26" ht="9"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3:26" ht="9"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3:26" ht="9"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3:26" ht="9"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3:26" ht="9"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3:26" ht="9"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3:26" ht="9"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3:26" ht="9"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3:26" ht="9"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3:26" ht="9"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3:26" ht="9"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3:26" ht="9"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3:26" ht="9"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3:26" ht="9"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3:26" ht="9"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3:26" ht="9"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3:26" ht="9"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3:26" ht="9"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3:26" ht="9"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3:26" ht="9"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3:26" ht="9"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3:26" ht="9"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3:26" ht="9"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3:26" ht="9"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3:26" ht="9"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3:26" ht="9"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3:26" ht="9"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3:26" ht="9"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3:26" ht="9"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3:26" ht="9"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3:26" ht="9"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3:26" ht="9"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3:26" ht="9"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3:26" ht="9"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3:26" ht="9"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3:26" ht="9"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3:26" ht="9"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3:26" ht="9"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3:26" ht="9"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3:26" ht="9"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3:26" ht="9"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3:26" ht="9"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3:26" ht="9"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3:26" ht="9"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3:26" ht="9"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3:26" ht="9"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3:26" ht="9"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3:26" ht="9"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3:26" ht="9"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3:26" ht="9"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3:26" ht="9"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3:26" ht="9"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3:26" ht="9"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3:26" ht="9"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3:26" ht="9"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3:26" ht="9"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3:26" ht="9"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3:26" ht="9"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3:26" ht="9"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3:26" ht="9"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3:26" ht="9"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3:26" ht="9"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3:26" ht="9"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3:26" ht="9"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3:26" ht="9"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3:26" ht="9"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3:26" ht="9"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3:26" ht="9"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3:26" ht="9"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3:26" ht="9"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3:26" ht="9"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3:26" ht="9"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3:26" ht="9"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3:26" ht="9"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3:26" ht="9"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3:26" ht="9"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3:26" ht="9"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3:26" ht="9"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3:26" ht="9"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3:26" ht="9"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3:26" ht="9"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3:26" ht="9"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3:26" ht="9"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3:26" ht="9"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3:26" ht="9"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3:26" ht="9"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3:26" ht="9"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3:26" ht="9"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3:26" ht="9"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3:26" ht="9"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3:26" ht="9"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3:26" ht="9"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3:26" ht="9"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3:26" ht="9"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3:26" ht="9"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3:26" ht="9"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3:26" ht="9"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3:26" ht="9"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3:26" ht="9"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3:26" ht="9"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3:26" ht="9"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3:26" ht="9"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3:26" ht="9"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3:26" ht="9"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3:26" ht="9"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3:26" ht="9"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3:26" ht="9"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3:26" ht="9"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3:26" ht="9"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3:26" ht="9"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3:26" ht="9"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3:26" ht="9"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3:26" ht="9"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3:26" ht="9"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3:26" ht="9"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3:26" ht="9"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3:26" ht="9"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3:26" ht="9"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3:26" ht="9"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3:26" ht="9"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3:26" ht="9"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3:26" ht="9"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3:26" ht="9"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3:26" ht="9"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3:26" ht="9"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3:26" ht="9"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3:26" ht="9"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3:26" ht="9"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3:26" ht="9"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3:26" ht="9"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3:26" ht="9"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3:26" ht="9"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3:26" ht="9"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3:26" ht="9"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3:26" ht="9"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3:26" ht="9"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3:26" ht="9"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3:26" ht="9"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3:26" ht="9"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3:26" ht="9"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3:26" ht="9"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3:26" ht="9"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3:26" ht="9"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3:26" ht="9"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3:26" ht="9"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3:26" ht="9"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3:26" ht="9"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3:26" ht="9"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3:26" ht="9"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3:26" ht="9"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3:26" ht="9"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3:26" ht="9"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3:26" ht="9"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3:26" ht="9"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3:26" ht="9"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3:26" ht="9"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3:26" ht="9"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3:26" ht="9"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3:26" ht="9"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3:26" ht="9"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3:26" ht="9"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3:26" ht="9"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3:26" ht="9"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3:26" ht="9"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3:26" ht="9"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3:26" ht="9"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3:26" ht="9"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3:26" ht="9"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3:26" ht="9"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3:26" ht="9"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3:26" ht="9"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3:26" ht="9"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3:26" ht="9"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3:26" ht="9"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3:26" ht="9"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3:26" ht="9"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3:26" ht="9"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3:26" ht="9"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3:26" ht="9"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3:26" ht="9"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3:26" ht="9"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3:26" ht="9"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3:26" ht="9"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3:26" ht="9"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3:26" ht="9"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3:26" ht="9"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3:26" ht="9"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3:26" ht="9"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3:26" ht="9"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3:26" ht="9"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3:26" ht="9"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3:26" ht="9"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3:26" ht="9"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3:26" ht="9"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3:26" ht="9"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3:26" ht="9"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3:26" ht="9"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3:26" ht="9"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3:26" ht="9"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3:26" ht="9"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3:26" ht="9"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3:26" ht="9"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3:26" ht="9"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3:26" ht="9"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3:26" ht="9"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3:26" ht="9"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3:26" ht="9"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3:26" ht="9"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3:26" ht="9"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3:26" ht="9"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3:26" ht="9"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3:26" ht="9"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3:26" ht="9"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3:26" ht="9"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3:26" ht="9"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3:26" ht="9"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3:26" ht="9"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3:26" ht="9"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3:26" ht="9"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3:26" ht="9"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3:26" ht="9"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3:26" ht="9"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3:26" ht="9"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3:26" ht="9"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3:26" ht="9"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3:26" ht="9"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3:26" ht="9"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3:26" ht="9"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3:26" ht="9"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3:26" ht="9"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3:26" ht="9"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3:26" ht="9"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3:26" ht="9"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3:26" ht="9"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3:26" ht="9"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3:26" ht="9"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3:26" ht="9"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3:26" ht="9"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3:26" ht="9"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3:26" ht="9"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3:26" ht="9"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3:26" ht="9"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3:26" ht="9"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3:26" ht="9"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3:26" ht="9"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3:26" ht="9"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3:26" ht="9"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3:26" ht="9"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3:26" ht="9"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3:26" ht="9"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3:26" ht="9"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3:26" ht="9"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3:26" ht="9"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3:26" ht="9"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3:26" ht="9"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3:26" ht="9"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3:26" ht="9"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3:26" ht="9"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3:26" ht="9"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3:26" ht="9"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3:26" ht="9"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3:26" ht="9"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3:26" ht="9"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3:26" ht="9"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3:26" ht="9"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3:26" ht="9"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3:26" ht="9"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3:26" ht="9"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3:26" ht="9"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3:26" ht="9"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3:26" ht="9"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3:26" ht="9"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3:26" ht="9"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3:26" ht="9"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3:26" ht="9"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3:26" ht="9"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3:26" ht="9"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3:26" ht="9"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3:26" ht="9"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3:26" ht="9"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3:26" ht="9"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3:26" ht="9"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3:26" ht="9"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3:26" ht="9"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3:26" ht="9"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3:26" ht="9"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3:26" ht="9"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3:26" ht="9"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3:26" ht="9"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3:26" ht="9"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3:26" ht="9"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3:26" ht="9"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3:26" ht="9"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3:26" ht="9"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3:26" ht="9"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3:26" ht="9"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3:26" ht="9"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3:26" ht="9"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3:26" ht="9"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3:26" ht="9"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3:26" ht="9"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3:26" ht="9"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3:26" ht="9"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3:26" ht="9"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3:26" ht="9"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3:26" ht="9"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3:26" ht="9"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3:26" ht="9"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3:26" ht="9"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3:26" ht="9"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3:26" ht="9"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3:26" ht="9"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3:26" ht="9"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3:26" ht="9"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3:26" ht="9"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3:26" ht="9"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3:26" ht="9"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3:26" ht="9"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3:26" ht="9"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3:26" ht="9"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3:26" ht="9"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3:26" ht="9"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3:26" ht="9"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3:26" ht="9"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3:26" ht="9"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3:26" ht="9"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3:26" ht="9"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3:26" ht="9"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3:26" ht="9"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3:26" ht="9"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3:26" ht="9"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3:26" ht="9"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3:26" ht="9"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3:26" ht="9"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3:26" ht="9"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3:26" ht="9"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3:26" ht="9"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3:26" ht="9"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3:26" ht="9"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3:26" ht="9"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</sheetData>
  <sheetProtection/>
  <mergeCells count="210">
    <mergeCell ref="A1:C4"/>
    <mergeCell ref="D1:AM2"/>
    <mergeCell ref="D3:AM4"/>
    <mergeCell ref="B6:J6"/>
    <mergeCell ref="K6:N6"/>
    <mergeCell ref="O6:R6"/>
    <mergeCell ref="S6:AA6"/>
    <mergeCell ref="AB6:AE6"/>
    <mergeCell ref="AF6:AI6"/>
    <mergeCell ref="AJ6:AO6"/>
    <mergeCell ref="AF8:AI8"/>
    <mergeCell ref="AJ8:AO8"/>
    <mergeCell ref="B7:J7"/>
    <mergeCell ref="K7:N7"/>
    <mergeCell ref="O7:R7"/>
    <mergeCell ref="S7:AA7"/>
    <mergeCell ref="AB7:AE7"/>
    <mergeCell ref="AF7:AI7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J9:AO9"/>
    <mergeCell ref="B10:J10"/>
    <mergeCell ref="K10:N10"/>
    <mergeCell ref="O10:R10"/>
    <mergeCell ref="S10:AA10"/>
    <mergeCell ref="AB10:AE10"/>
    <mergeCell ref="AF10:AI10"/>
    <mergeCell ref="AJ10:AO10"/>
    <mergeCell ref="B9:J9"/>
    <mergeCell ref="K9:N9"/>
    <mergeCell ref="B11:J11"/>
    <mergeCell ref="K11:N11"/>
    <mergeCell ref="O11:R11"/>
    <mergeCell ref="S11:AA11"/>
    <mergeCell ref="AB11:AE11"/>
    <mergeCell ref="AF11:AI11"/>
    <mergeCell ref="AJ11:AO11"/>
    <mergeCell ref="B39:D39"/>
    <mergeCell ref="E39:P39"/>
    <mergeCell ref="W39:Y39"/>
    <mergeCell ref="Z39:AK39"/>
    <mergeCell ref="B40:D43"/>
    <mergeCell ref="E40:P40"/>
    <mergeCell ref="S40:S43"/>
    <mergeCell ref="T40:T43"/>
    <mergeCell ref="W40:Y43"/>
    <mergeCell ref="Z40:AK40"/>
    <mergeCell ref="AN40:AN43"/>
    <mergeCell ref="AO40:AO43"/>
    <mergeCell ref="E41:P41"/>
    <mergeCell ref="Z41:AK41"/>
    <mergeCell ref="E42:P42"/>
    <mergeCell ref="Z42:AK42"/>
    <mergeCell ref="E43:P43"/>
    <mergeCell ref="Z43:AK43"/>
    <mergeCell ref="B44:D48"/>
    <mergeCell ref="E44:P44"/>
    <mergeCell ref="S44:S48"/>
    <mergeCell ref="T44:T48"/>
    <mergeCell ref="W44:Y50"/>
    <mergeCell ref="Z44:AK44"/>
    <mergeCell ref="B49:D67"/>
    <mergeCell ref="E49:P49"/>
    <mergeCell ref="S49:S67"/>
    <mergeCell ref="T49:T67"/>
    <mergeCell ref="AN44:AN50"/>
    <mergeCell ref="AO44:AO50"/>
    <mergeCell ref="E45:P45"/>
    <mergeCell ref="Z45:AK45"/>
    <mergeCell ref="E46:P46"/>
    <mergeCell ref="Z46:AK46"/>
    <mergeCell ref="E47:P47"/>
    <mergeCell ref="Z47:AK47"/>
    <mergeCell ref="E48:P48"/>
    <mergeCell ref="Z48:AK48"/>
    <mergeCell ref="Z49:AK49"/>
    <mergeCell ref="E50:P50"/>
    <mergeCell ref="Z50:AK50"/>
    <mergeCell ref="E51:P51"/>
    <mergeCell ref="W51:Y53"/>
    <mergeCell ref="Z51:AK51"/>
    <mergeCell ref="AN51:AN53"/>
    <mergeCell ref="AO51:AO53"/>
    <mergeCell ref="E52:P52"/>
    <mergeCell ref="Z52:AK52"/>
    <mergeCell ref="E53:P53"/>
    <mergeCell ref="Z53:AK53"/>
    <mergeCell ref="E54:P54"/>
    <mergeCell ref="W54:Y54"/>
    <mergeCell ref="Z54:AK54"/>
    <mergeCell ref="E55:P55"/>
    <mergeCell ref="W55:Y61"/>
    <mergeCell ref="Z55:AK55"/>
    <mergeCell ref="E60:P60"/>
    <mergeCell ref="Z60:AK60"/>
    <mergeCell ref="E61:P61"/>
    <mergeCell ref="Z61:AK61"/>
    <mergeCell ref="AN55:AN61"/>
    <mergeCell ref="AO55:AO61"/>
    <mergeCell ref="E56:P56"/>
    <mergeCell ref="Z56:AK56"/>
    <mergeCell ref="E57:P57"/>
    <mergeCell ref="Z57:AK57"/>
    <mergeCell ref="E58:P58"/>
    <mergeCell ref="Z58:AK58"/>
    <mergeCell ref="E59:P59"/>
    <mergeCell ref="Z59:AK59"/>
    <mergeCell ref="E62:P62"/>
    <mergeCell ref="W62:Y69"/>
    <mergeCell ref="Z62:AK62"/>
    <mergeCell ref="AN62:AN69"/>
    <mergeCell ref="AO62:AO69"/>
    <mergeCell ref="E63:P63"/>
    <mergeCell ref="Z63:AK63"/>
    <mergeCell ref="E64:P64"/>
    <mergeCell ref="Z64:AK64"/>
    <mergeCell ref="E65:P65"/>
    <mergeCell ref="Z65:AK65"/>
    <mergeCell ref="E66:P66"/>
    <mergeCell ref="Z66:AK66"/>
    <mergeCell ref="E67:P67"/>
    <mergeCell ref="Z67:AK67"/>
    <mergeCell ref="B68:D80"/>
    <mergeCell ref="E68:P68"/>
    <mergeCell ref="S68:S80"/>
    <mergeCell ref="T68:T80"/>
    <mergeCell ref="Z68:AK68"/>
    <mergeCell ref="E69:P69"/>
    <mergeCell ref="Z69:AK69"/>
    <mergeCell ref="E70:P70"/>
    <mergeCell ref="W70:Y75"/>
    <mergeCell ref="Z70:AK70"/>
    <mergeCell ref="AN70:AN75"/>
    <mergeCell ref="Z75:AK75"/>
    <mergeCell ref="AO70:AO75"/>
    <mergeCell ref="E71:P71"/>
    <mergeCell ref="Z71:AK71"/>
    <mergeCell ref="E72:P72"/>
    <mergeCell ref="Z72:AK72"/>
    <mergeCell ref="E73:P73"/>
    <mergeCell ref="Z73:AK73"/>
    <mergeCell ref="E74:P74"/>
    <mergeCell ref="Z74:AK74"/>
    <mergeCell ref="E75:P75"/>
    <mergeCell ref="E76:P76"/>
    <mergeCell ref="W76:Y81"/>
    <mergeCell ref="Z76:AK76"/>
    <mergeCell ref="AN76:AN81"/>
    <mergeCell ref="AO76:AO81"/>
    <mergeCell ref="E77:P77"/>
    <mergeCell ref="Z77:AK77"/>
    <mergeCell ref="E78:P78"/>
    <mergeCell ref="Z78:AK78"/>
    <mergeCell ref="E79:P79"/>
    <mergeCell ref="Z79:AK79"/>
    <mergeCell ref="E80:P80"/>
    <mergeCell ref="Z80:AK80"/>
    <mergeCell ref="Z81:AK81"/>
    <mergeCell ref="AH82:AK82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B90:D90"/>
    <mergeCell ref="E90:G90"/>
    <mergeCell ref="H90:J90"/>
    <mergeCell ref="B91:D91"/>
    <mergeCell ref="E91:G91"/>
    <mergeCell ref="H91:J91"/>
    <mergeCell ref="B92:D92"/>
    <mergeCell ref="E92:G92"/>
    <mergeCell ref="H92:J92"/>
    <mergeCell ref="B93:D93"/>
    <mergeCell ref="E93:G93"/>
    <mergeCell ref="H93:J93"/>
    <mergeCell ref="B94:D94"/>
    <mergeCell ref="E94:G94"/>
    <mergeCell ref="H94:J94"/>
    <mergeCell ref="B95:D95"/>
    <mergeCell ref="E95:G95"/>
    <mergeCell ref="H95:J95"/>
    <mergeCell ref="B98:D98"/>
    <mergeCell ref="E98:G98"/>
    <mergeCell ref="H98:J98"/>
    <mergeCell ref="A100:AO100"/>
    <mergeCell ref="B96:D96"/>
    <mergeCell ref="E96:G96"/>
    <mergeCell ref="H96:J96"/>
    <mergeCell ref="B97:D97"/>
    <mergeCell ref="E97:G97"/>
    <mergeCell ref="H97:J9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.8515625" style="0" customWidth="1"/>
    <col min="2" max="2" width="27.140625" style="0" bestFit="1" customWidth="1"/>
    <col min="3" max="3" width="21.00390625" style="0" bestFit="1" customWidth="1"/>
    <col min="4" max="4" width="19.57421875" style="0" customWidth="1"/>
    <col min="5" max="5" width="16.421875" style="0" customWidth="1"/>
    <col min="6" max="6" width="40.421875" style="0" customWidth="1"/>
    <col min="7" max="7" width="21.57421875" style="0" customWidth="1"/>
    <col min="8" max="8" width="33.57421875" style="0" bestFit="1" customWidth="1"/>
    <col min="9" max="9" width="28.8515625" style="0" bestFit="1" customWidth="1"/>
  </cols>
  <sheetData>
    <row r="2" spans="2:9" ht="22.5" customHeight="1">
      <c r="B2" s="90" t="s">
        <v>322</v>
      </c>
      <c r="C2" s="90" t="s">
        <v>323</v>
      </c>
      <c r="D2" s="91" t="s">
        <v>324</v>
      </c>
      <c r="E2" s="91" t="s">
        <v>325</v>
      </c>
      <c r="F2" s="91" t="s">
        <v>326</v>
      </c>
      <c r="G2" s="91" t="s">
        <v>327</v>
      </c>
      <c r="H2" s="91" t="s">
        <v>328</v>
      </c>
      <c r="I2" s="91" t="s">
        <v>329</v>
      </c>
    </row>
    <row r="3" spans="2:9" ht="71.25">
      <c r="B3" s="92" t="s">
        <v>323</v>
      </c>
      <c r="C3" s="92" t="s">
        <v>330</v>
      </c>
      <c r="D3" s="38" t="s">
        <v>331</v>
      </c>
      <c r="E3" s="38" t="s">
        <v>332</v>
      </c>
      <c r="F3" s="38" t="s">
        <v>333</v>
      </c>
      <c r="G3" s="38" t="s">
        <v>334</v>
      </c>
      <c r="H3" s="38" t="s">
        <v>335</v>
      </c>
      <c r="I3" s="38" t="s">
        <v>336</v>
      </c>
    </row>
    <row r="4" spans="2:9" ht="57">
      <c r="B4" s="92" t="s">
        <v>324</v>
      </c>
      <c r="C4" s="92" t="s">
        <v>337</v>
      </c>
      <c r="D4" s="38" t="s">
        <v>338</v>
      </c>
      <c r="E4" s="38" t="s">
        <v>339</v>
      </c>
      <c r="F4" s="38" t="s">
        <v>340</v>
      </c>
      <c r="G4" s="38" t="s">
        <v>341</v>
      </c>
      <c r="H4" s="38" t="s">
        <v>310</v>
      </c>
      <c r="I4" s="38" t="s">
        <v>342</v>
      </c>
    </row>
    <row r="5" spans="2:9" ht="71.25">
      <c r="B5" s="92" t="s">
        <v>325</v>
      </c>
      <c r="C5" s="92" t="s">
        <v>343</v>
      </c>
      <c r="D5" s="38" t="s">
        <v>344</v>
      </c>
      <c r="E5" s="38" t="s">
        <v>345</v>
      </c>
      <c r="F5" s="38" t="s">
        <v>346</v>
      </c>
      <c r="G5" s="38" t="s">
        <v>347</v>
      </c>
      <c r="H5" s="38" t="s">
        <v>348</v>
      </c>
      <c r="I5" s="38" t="s">
        <v>349</v>
      </c>
    </row>
    <row r="6" spans="2:9" ht="57">
      <c r="B6" s="92" t="s">
        <v>326</v>
      </c>
      <c r="C6" s="92" t="s">
        <v>350</v>
      </c>
      <c r="D6" s="38" t="s">
        <v>351</v>
      </c>
      <c r="E6" s="92" t="s">
        <v>352</v>
      </c>
      <c r="F6" s="38" t="s">
        <v>353</v>
      </c>
      <c r="G6" s="38" t="s">
        <v>354</v>
      </c>
      <c r="H6" s="38" t="s">
        <v>355</v>
      </c>
      <c r="I6" s="38" t="s">
        <v>356</v>
      </c>
    </row>
    <row r="7" spans="2:9" ht="71.25">
      <c r="B7" s="92" t="s">
        <v>327</v>
      </c>
      <c r="C7" s="92" t="s">
        <v>357</v>
      </c>
      <c r="D7" s="38" t="s">
        <v>358</v>
      </c>
      <c r="E7" s="38" t="s">
        <v>359</v>
      </c>
      <c r="F7" s="38" t="s">
        <v>360</v>
      </c>
      <c r="G7" s="92"/>
      <c r="H7" s="38" t="s">
        <v>361</v>
      </c>
      <c r="I7" s="38" t="s">
        <v>362</v>
      </c>
    </row>
    <row r="8" spans="2:9" ht="42.75">
      <c r="B8" s="38" t="s">
        <v>363</v>
      </c>
      <c r="C8" s="92" t="s">
        <v>364</v>
      </c>
      <c r="D8" s="38" t="s">
        <v>365</v>
      </c>
      <c r="E8" s="38" t="s">
        <v>366</v>
      </c>
      <c r="F8" s="38" t="s">
        <v>367</v>
      </c>
      <c r="G8" s="92"/>
      <c r="H8" s="38" t="s">
        <v>368</v>
      </c>
      <c r="I8" s="38" t="s">
        <v>369</v>
      </c>
    </row>
    <row r="9" spans="2:9" ht="57">
      <c r="B9" s="92" t="s">
        <v>370</v>
      </c>
      <c r="C9" s="92" t="s">
        <v>371</v>
      </c>
      <c r="D9" s="38" t="s">
        <v>372</v>
      </c>
      <c r="E9" s="92"/>
      <c r="F9" s="92"/>
      <c r="G9" s="92"/>
      <c r="H9" s="38" t="s">
        <v>373</v>
      </c>
      <c r="I9" s="92"/>
    </row>
    <row r="10" spans="2:9" ht="34.5" customHeight="1">
      <c r="B10" s="92"/>
      <c r="C10" s="92" t="s">
        <v>374</v>
      </c>
      <c r="D10" s="92"/>
      <c r="E10" s="92"/>
      <c r="F10" s="92"/>
      <c r="G10" s="92"/>
      <c r="H10" s="38" t="s">
        <v>375</v>
      </c>
      <c r="I10" s="9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25.7109375" style="0" customWidth="1"/>
    <col min="3" max="3" width="38.7109375" style="0" customWidth="1"/>
    <col min="4" max="4" width="33.57421875" style="0" customWidth="1"/>
    <col min="5" max="6" width="25.7109375" style="0" customWidth="1"/>
  </cols>
  <sheetData>
    <row r="1" spans="1:4" ht="15" customHeight="1">
      <c r="A1" s="295" t="s">
        <v>376</v>
      </c>
      <c r="B1" s="296"/>
      <c r="C1" s="296"/>
      <c r="D1" s="297"/>
    </row>
    <row r="2" spans="1:4" ht="12.75">
      <c r="A2" s="298"/>
      <c r="B2" s="299"/>
      <c r="C2" s="299"/>
      <c r="D2" s="300"/>
    </row>
    <row r="3" spans="1:4" ht="12.75">
      <c r="A3" s="93" t="s">
        <v>377</v>
      </c>
      <c r="B3" s="94" t="s">
        <v>378</v>
      </c>
      <c r="C3" s="94" t="s">
        <v>379</v>
      </c>
      <c r="D3" s="95" t="s">
        <v>380</v>
      </c>
    </row>
    <row r="4" spans="1:4" ht="63.75">
      <c r="A4" s="93" t="s">
        <v>381</v>
      </c>
      <c r="B4" s="96" t="s">
        <v>382</v>
      </c>
      <c r="C4" s="96" t="s">
        <v>383</v>
      </c>
      <c r="D4" s="97" t="s">
        <v>384</v>
      </c>
    </row>
    <row r="5" spans="1:4" ht="126.75" customHeight="1" thickBot="1">
      <c r="A5" s="98" t="s">
        <v>385</v>
      </c>
      <c r="B5" s="99" t="s">
        <v>386</v>
      </c>
      <c r="C5" s="99" t="s">
        <v>387</v>
      </c>
      <c r="D5" s="100" t="s">
        <v>388</v>
      </c>
    </row>
    <row r="6" spans="1:4" ht="13.5" thickBot="1">
      <c r="A6" s="101"/>
      <c r="B6" s="102"/>
      <c r="C6" s="102"/>
      <c r="D6" s="102"/>
    </row>
    <row r="7" spans="1:4" ht="15" customHeight="1">
      <c r="A7" s="284" t="s">
        <v>389</v>
      </c>
      <c r="B7" s="285"/>
      <c r="C7" s="285"/>
      <c r="D7" s="286"/>
    </row>
    <row r="8" spans="1:4" ht="12.75">
      <c r="A8" s="287"/>
      <c r="B8" s="288"/>
      <c r="C8" s="288"/>
      <c r="D8" s="289"/>
    </row>
    <row r="9" spans="1:4" ht="12.75">
      <c r="A9" s="103" t="s">
        <v>390</v>
      </c>
      <c r="B9" s="104" t="s">
        <v>391</v>
      </c>
      <c r="C9" s="275" t="s">
        <v>392</v>
      </c>
      <c r="D9" s="276"/>
    </row>
    <row r="10" spans="1:4" ht="45.75" customHeight="1">
      <c r="A10" s="93" t="s">
        <v>393</v>
      </c>
      <c r="B10" s="105">
        <v>10</v>
      </c>
      <c r="C10" s="280" t="s">
        <v>394</v>
      </c>
      <c r="D10" s="281"/>
    </row>
    <row r="11" spans="1:4" ht="45.75" customHeight="1">
      <c r="A11" s="93" t="s">
        <v>395</v>
      </c>
      <c r="B11" s="105">
        <v>6</v>
      </c>
      <c r="C11" s="280" t="s">
        <v>396</v>
      </c>
      <c r="D11" s="281"/>
    </row>
    <row r="12" spans="1:4" ht="45.75" customHeight="1">
      <c r="A12" s="93" t="s">
        <v>397</v>
      </c>
      <c r="B12" s="105">
        <v>2</v>
      </c>
      <c r="C12" s="280" t="s">
        <v>398</v>
      </c>
      <c r="D12" s="281"/>
    </row>
    <row r="13" spans="1:4" ht="54.75" customHeight="1" thickBot="1">
      <c r="A13" s="98" t="s">
        <v>399</v>
      </c>
      <c r="B13" s="106">
        <v>0</v>
      </c>
      <c r="C13" s="282" t="s">
        <v>400</v>
      </c>
      <c r="D13" s="283"/>
    </row>
    <row r="14" spans="1:4" ht="13.5" thickBot="1">
      <c r="A14" s="101"/>
      <c r="B14" s="102"/>
      <c r="C14" s="102"/>
      <c r="D14" s="102"/>
    </row>
    <row r="15" spans="1:4" ht="15" customHeight="1">
      <c r="A15" s="284" t="s">
        <v>401</v>
      </c>
      <c r="B15" s="285"/>
      <c r="C15" s="285"/>
      <c r="D15" s="286"/>
    </row>
    <row r="16" spans="1:4" ht="12.75">
      <c r="A16" s="287"/>
      <c r="B16" s="288"/>
      <c r="C16" s="288"/>
      <c r="D16" s="289"/>
    </row>
    <row r="17" spans="1:4" ht="12.75">
      <c r="A17" s="93" t="s">
        <v>402</v>
      </c>
      <c r="B17" s="94" t="s">
        <v>403</v>
      </c>
      <c r="C17" s="275" t="s">
        <v>392</v>
      </c>
      <c r="D17" s="276"/>
    </row>
    <row r="18" spans="1:4" ht="33" customHeight="1">
      <c r="A18" s="93" t="s">
        <v>404</v>
      </c>
      <c r="B18" s="94">
        <v>4</v>
      </c>
      <c r="C18" s="280" t="s">
        <v>405</v>
      </c>
      <c r="D18" s="281"/>
    </row>
    <row r="19" spans="1:4" ht="33" customHeight="1">
      <c r="A19" s="93" t="s">
        <v>406</v>
      </c>
      <c r="B19" s="94">
        <v>3</v>
      </c>
      <c r="C19" s="280" t="s">
        <v>407</v>
      </c>
      <c r="D19" s="281"/>
    </row>
    <row r="20" spans="1:4" ht="33" customHeight="1">
      <c r="A20" s="93" t="s">
        <v>408</v>
      </c>
      <c r="B20" s="94">
        <v>2</v>
      </c>
      <c r="C20" s="280" t="s">
        <v>409</v>
      </c>
      <c r="D20" s="281"/>
    </row>
    <row r="21" spans="1:4" ht="33" customHeight="1" thickBot="1">
      <c r="A21" s="98" t="s">
        <v>410</v>
      </c>
      <c r="B21" s="107">
        <v>1</v>
      </c>
      <c r="C21" s="282" t="s">
        <v>411</v>
      </c>
      <c r="D21" s="283"/>
    </row>
    <row r="22" spans="1:4" ht="13.5" thickBot="1">
      <c r="A22" s="101"/>
      <c r="B22" s="102"/>
      <c r="C22" s="102"/>
      <c r="D22" s="102"/>
    </row>
    <row r="23" spans="1:6" ht="15" customHeight="1">
      <c r="A23" s="284" t="s">
        <v>412</v>
      </c>
      <c r="B23" s="285"/>
      <c r="C23" s="285"/>
      <c r="D23" s="285"/>
      <c r="E23" s="285"/>
      <c r="F23" s="286"/>
    </row>
    <row r="24" spans="1:6" ht="12.75">
      <c r="A24" s="287"/>
      <c r="B24" s="288"/>
      <c r="C24" s="288"/>
      <c r="D24" s="288"/>
      <c r="E24" s="288"/>
      <c r="F24" s="289"/>
    </row>
    <row r="25" spans="1:6" ht="12.75">
      <c r="A25" s="271" t="s">
        <v>413</v>
      </c>
      <c r="B25" s="272"/>
      <c r="C25" s="290" t="s">
        <v>414</v>
      </c>
      <c r="D25" s="291"/>
      <c r="E25" s="291"/>
      <c r="F25" s="292"/>
    </row>
    <row r="26" spans="1:6" ht="12.75">
      <c r="A26" s="273"/>
      <c r="B26" s="274"/>
      <c r="C26" s="94">
        <v>4</v>
      </c>
      <c r="D26" s="94">
        <v>3</v>
      </c>
      <c r="E26" s="94">
        <v>2</v>
      </c>
      <c r="F26" s="95">
        <v>1</v>
      </c>
    </row>
    <row r="27" spans="1:6" ht="12.75">
      <c r="A27" s="293" t="s">
        <v>415</v>
      </c>
      <c r="B27" s="94">
        <v>10</v>
      </c>
      <c r="C27" s="108" t="s">
        <v>416</v>
      </c>
      <c r="D27" s="108" t="s">
        <v>417</v>
      </c>
      <c r="E27" s="109" t="s">
        <v>418</v>
      </c>
      <c r="F27" s="110" t="s">
        <v>419</v>
      </c>
    </row>
    <row r="28" spans="1:6" ht="12.75">
      <c r="A28" s="293"/>
      <c r="B28" s="94">
        <v>6</v>
      </c>
      <c r="C28" s="108" t="s">
        <v>420</v>
      </c>
      <c r="D28" s="109" t="s">
        <v>421</v>
      </c>
      <c r="E28" s="109" t="s">
        <v>422</v>
      </c>
      <c r="F28" s="111" t="s">
        <v>423</v>
      </c>
    </row>
    <row r="29" spans="1:6" ht="13.5" thickBot="1">
      <c r="A29" s="294"/>
      <c r="B29" s="107">
        <v>2</v>
      </c>
      <c r="C29" s="112" t="s">
        <v>424</v>
      </c>
      <c r="D29" s="112" t="s">
        <v>423</v>
      </c>
      <c r="E29" s="113" t="s">
        <v>425</v>
      </c>
      <c r="F29" s="114" t="s">
        <v>426</v>
      </c>
    </row>
    <row r="30" spans="1:4" ht="13.5" thickBot="1">
      <c r="A30" s="101"/>
      <c r="B30" s="102"/>
      <c r="C30" s="102"/>
      <c r="D30" s="102"/>
    </row>
    <row r="31" spans="1:4" ht="15" customHeight="1">
      <c r="A31" s="284" t="s">
        <v>427</v>
      </c>
      <c r="B31" s="285"/>
      <c r="C31" s="285"/>
      <c r="D31" s="286"/>
    </row>
    <row r="32" spans="1:4" ht="12.75">
      <c r="A32" s="287"/>
      <c r="B32" s="288"/>
      <c r="C32" s="288"/>
      <c r="D32" s="289"/>
    </row>
    <row r="33" spans="1:4" ht="12.75">
      <c r="A33" s="93" t="s">
        <v>428</v>
      </c>
      <c r="B33" s="94" t="s">
        <v>429</v>
      </c>
      <c r="C33" s="275" t="s">
        <v>392</v>
      </c>
      <c r="D33" s="276"/>
    </row>
    <row r="34" spans="1:4" ht="44.25" customHeight="1">
      <c r="A34" s="93" t="s">
        <v>393</v>
      </c>
      <c r="B34" s="94" t="s">
        <v>430</v>
      </c>
      <c r="C34" s="280" t="s">
        <v>431</v>
      </c>
      <c r="D34" s="281"/>
    </row>
    <row r="35" spans="1:4" ht="51" customHeight="1">
      <c r="A35" s="93" t="s">
        <v>395</v>
      </c>
      <c r="B35" s="94" t="s">
        <v>432</v>
      </c>
      <c r="C35" s="280" t="s">
        <v>433</v>
      </c>
      <c r="D35" s="281"/>
    </row>
    <row r="36" spans="1:4" ht="26.25" customHeight="1">
      <c r="A36" s="93" t="s">
        <v>397</v>
      </c>
      <c r="B36" s="94" t="s">
        <v>434</v>
      </c>
      <c r="C36" s="280" t="s">
        <v>435</v>
      </c>
      <c r="D36" s="281"/>
    </row>
    <row r="37" spans="1:4" ht="41.25" customHeight="1" thickBot="1">
      <c r="A37" s="98" t="s">
        <v>399</v>
      </c>
      <c r="B37" s="107" t="s">
        <v>436</v>
      </c>
      <c r="C37" s="282" t="s">
        <v>437</v>
      </c>
      <c r="D37" s="283"/>
    </row>
    <row r="38" spans="1:4" ht="13.5" thickBot="1">
      <c r="A38" s="101"/>
      <c r="B38" s="102"/>
      <c r="C38" s="102"/>
      <c r="D38" s="102"/>
    </row>
    <row r="39" spans="1:4" ht="15" customHeight="1">
      <c r="A39" s="265" t="s">
        <v>438</v>
      </c>
      <c r="B39" s="266"/>
      <c r="C39" s="267"/>
      <c r="D39" s="115"/>
    </row>
    <row r="40" spans="1:4" ht="12.75">
      <c r="A40" s="268"/>
      <c r="B40" s="269"/>
      <c r="C40" s="270"/>
      <c r="D40" s="115"/>
    </row>
    <row r="41" spans="1:4" ht="12.75">
      <c r="A41" s="93" t="s">
        <v>439</v>
      </c>
      <c r="B41" s="94" t="s">
        <v>440</v>
      </c>
      <c r="C41" s="95" t="s">
        <v>441</v>
      </c>
      <c r="D41" s="101"/>
    </row>
    <row r="42" spans="1:4" ht="31.5" customHeight="1">
      <c r="A42" s="93" t="s">
        <v>442</v>
      </c>
      <c r="B42" s="94">
        <v>100</v>
      </c>
      <c r="C42" s="97" t="s">
        <v>443</v>
      </c>
      <c r="D42" s="102"/>
    </row>
    <row r="43" spans="1:4" ht="27" customHeight="1">
      <c r="A43" s="93" t="s">
        <v>444</v>
      </c>
      <c r="B43" s="94">
        <v>60</v>
      </c>
      <c r="C43" s="97" t="s">
        <v>445</v>
      </c>
      <c r="D43" s="102"/>
    </row>
    <row r="44" spans="1:4" ht="25.5" customHeight="1">
      <c r="A44" s="93" t="s">
        <v>446</v>
      </c>
      <c r="B44" s="94">
        <v>25</v>
      </c>
      <c r="C44" s="97" t="s">
        <v>447</v>
      </c>
      <c r="D44" s="102"/>
    </row>
    <row r="45" spans="1:4" ht="27" customHeight="1" thickBot="1">
      <c r="A45" s="98" t="s">
        <v>448</v>
      </c>
      <c r="B45" s="107">
        <v>10</v>
      </c>
      <c r="C45" s="100" t="s">
        <v>449</v>
      </c>
      <c r="D45" s="102"/>
    </row>
    <row r="46" spans="1:4" ht="13.5" thickBot="1">
      <c r="A46" s="101"/>
      <c r="B46" s="102"/>
      <c r="C46" s="102"/>
      <c r="D46" s="102"/>
    </row>
    <row r="47" spans="1:6" ht="15" customHeight="1">
      <c r="A47" s="265" t="s">
        <v>450</v>
      </c>
      <c r="B47" s="266"/>
      <c r="C47" s="266"/>
      <c r="D47" s="266"/>
      <c r="E47" s="266"/>
      <c r="F47" s="267"/>
    </row>
    <row r="48" spans="1:6" ht="12.75">
      <c r="A48" s="268"/>
      <c r="B48" s="269"/>
      <c r="C48" s="269"/>
      <c r="D48" s="269"/>
      <c r="E48" s="269"/>
      <c r="F48" s="270"/>
    </row>
    <row r="49" spans="1:6" ht="15" customHeight="1">
      <c r="A49" s="271" t="s">
        <v>451</v>
      </c>
      <c r="B49" s="272"/>
      <c r="C49" s="275" t="s">
        <v>452</v>
      </c>
      <c r="D49" s="275"/>
      <c r="E49" s="275"/>
      <c r="F49" s="276"/>
    </row>
    <row r="50" spans="1:6" ht="12.75">
      <c r="A50" s="273"/>
      <c r="B50" s="274"/>
      <c r="C50" s="116" t="s">
        <v>453</v>
      </c>
      <c r="D50" s="116" t="s">
        <v>454</v>
      </c>
      <c r="E50" s="116" t="s">
        <v>455</v>
      </c>
      <c r="F50" s="117" t="s">
        <v>456</v>
      </c>
    </row>
    <row r="51" spans="1:6" ht="15" customHeight="1">
      <c r="A51" s="277" t="s">
        <v>457</v>
      </c>
      <c r="B51" s="94">
        <v>100</v>
      </c>
      <c r="C51" s="108" t="s">
        <v>458</v>
      </c>
      <c r="D51" s="108" t="s">
        <v>459</v>
      </c>
      <c r="E51" s="108" t="s">
        <v>460</v>
      </c>
      <c r="F51" s="110" t="s">
        <v>461</v>
      </c>
    </row>
    <row r="52" spans="1:6" ht="12.75">
      <c r="A52" s="278"/>
      <c r="B52" s="94">
        <v>60</v>
      </c>
      <c r="C52" s="108" t="s">
        <v>462</v>
      </c>
      <c r="D52" s="108" t="s">
        <v>463</v>
      </c>
      <c r="E52" s="109" t="s">
        <v>464</v>
      </c>
      <c r="F52" s="118" t="s">
        <v>465</v>
      </c>
    </row>
    <row r="53" spans="1:6" ht="12.75">
      <c r="A53" s="278"/>
      <c r="B53" s="94">
        <v>25</v>
      </c>
      <c r="C53" s="108" t="s">
        <v>466</v>
      </c>
      <c r="D53" s="109" t="s">
        <v>467</v>
      </c>
      <c r="E53" s="109" t="s">
        <v>468</v>
      </c>
      <c r="F53" s="111" t="s">
        <v>469</v>
      </c>
    </row>
    <row r="54" spans="1:6" ht="13.5" thickBot="1">
      <c r="A54" s="279"/>
      <c r="B54" s="107">
        <v>10</v>
      </c>
      <c r="C54" s="119" t="s">
        <v>470</v>
      </c>
      <c r="D54" s="113" t="s">
        <v>471</v>
      </c>
      <c r="E54" s="112" t="s">
        <v>472</v>
      </c>
      <c r="F54" s="120" t="s">
        <v>473</v>
      </c>
    </row>
    <row r="55" spans="1:4" ht="13.5" thickBot="1">
      <c r="A55" s="101"/>
      <c r="B55" s="102"/>
      <c r="C55" s="102"/>
      <c r="D55" s="102"/>
    </row>
    <row r="56" spans="1:4" ht="15" customHeight="1">
      <c r="A56" s="265" t="s">
        <v>474</v>
      </c>
      <c r="B56" s="266"/>
      <c r="C56" s="267"/>
      <c r="D56" s="115"/>
    </row>
    <row r="57" spans="1:4" ht="12.75">
      <c r="A57" s="268"/>
      <c r="B57" s="269"/>
      <c r="C57" s="270"/>
      <c r="D57" s="115"/>
    </row>
    <row r="58" spans="1:4" ht="12.75">
      <c r="A58" s="93" t="s">
        <v>475</v>
      </c>
      <c r="B58" s="94" t="s">
        <v>476</v>
      </c>
      <c r="C58" s="95" t="s">
        <v>392</v>
      </c>
      <c r="D58" s="101"/>
    </row>
    <row r="59" spans="1:4" ht="38.25">
      <c r="A59" s="93" t="s">
        <v>477</v>
      </c>
      <c r="B59" s="94" t="s">
        <v>478</v>
      </c>
      <c r="C59" s="97" t="s">
        <v>479</v>
      </c>
      <c r="D59" s="102"/>
    </row>
    <row r="60" spans="1:4" ht="51">
      <c r="A60" s="93" t="s">
        <v>480</v>
      </c>
      <c r="B60" s="94" t="s">
        <v>481</v>
      </c>
      <c r="C60" s="97" t="s">
        <v>482</v>
      </c>
      <c r="D60" s="102"/>
    </row>
    <row r="61" spans="1:4" ht="38.25">
      <c r="A61" s="93" t="s">
        <v>483</v>
      </c>
      <c r="B61" s="94" t="s">
        <v>484</v>
      </c>
      <c r="C61" s="97" t="s">
        <v>485</v>
      </c>
      <c r="D61" s="102"/>
    </row>
    <row r="62" spans="1:4" ht="64.5" thickBot="1">
      <c r="A62" s="98" t="s">
        <v>486</v>
      </c>
      <c r="B62" s="107">
        <v>20</v>
      </c>
      <c r="C62" s="100" t="s">
        <v>487</v>
      </c>
      <c r="D62" s="102"/>
    </row>
    <row r="63" spans="1:4" ht="13.5" thickBot="1">
      <c r="A63" s="101"/>
      <c r="B63" s="102"/>
      <c r="C63" s="102"/>
      <c r="D63" s="102"/>
    </row>
    <row r="64" spans="1:4" ht="15" customHeight="1">
      <c r="A64" s="265" t="s">
        <v>488</v>
      </c>
      <c r="B64" s="266"/>
      <c r="C64" s="266"/>
      <c r="D64" s="267"/>
    </row>
    <row r="65" spans="1:4" ht="12.75">
      <c r="A65" s="268"/>
      <c r="B65" s="269"/>
      <c r="C65" s="269"/>
      <c r="D65" s="270"/>
    </row>
    <row r="66" spans="1:4" ht="12.75">
      <c r="A66" s="93" t="s">
        <v>475</v>
      </c>
      <c r="B66" s="258" t="s">
        <v>392</v>
      </c>
      <c r="C66" s="259"/>
      <c r="D66" s="260"/>
    </row>
    <row r="67" spans="1:4" ht="25.5" customHeight="1">
      <c r="A67" s="121" t="s">
        <v>477</v>
      </c>
      <c r="B67" s="122" t="s">
        <v>489</v>
      </c>
      <c r="C67" s="261" t="s">
        <v>490</v>
      </c>
      <c r="D67" s="262"/>
    </row>
    <row r="68" spans="1:4" ht="25.5" customHeight="1">
      <c r="A68" s="123" t="s">
        <v>480</v>
      </c>
      <c r="B68" s="122" t="s">
        <v>491</v>
      </c>
      <c r="C68" s="261" t="s">
        <v>492</v>
      </c>
      <c r="D68" s="262"/>
    </row>
    <row r="69" spans="1:4" ht="25.5" customHeight="1">
      <c r="A69" s="124" t="s">
        <v>483</v>
      </c>
      <c r="B69" s="122" t="s">
        <v>493</v>
      </c>
      <c r="C69" s="261" t="s">
        <v>494</v>
      </c>
      <c r="D69" s="262"/>
    </row>
    <row r="70" spans="1:4" ht="25.5" customHeight="1" thickBot="1">
      <c r="A70" s="125" t="s">
        <v>486</v>
      </c>
      <c r="B70" s="126" t="s">
        <v>495</v>
      </c>
      <c r="C70" s="263" t="s">
        <v>496</v>
      </c>
      <c r="D70" s="264"/>
    </row>
  </sheetData>
  <sheetProtection/>
  <mergeCells count="35">
    <mergeCell ref="A1:D2"/>
    <mergeCell ref="A7:D8"/>
    <mergeCell ref="C9:D9"/>
    <mergeCell ref="C10:D10"/>
    <mergeCell ref="C11:D11"/>
    <mergeCell ref="C12:D12"/>
    <mergeCell ref="C13:D13"/>
    <mergeCell ref="A15:D16"/>
    <mergeCell ref="C17:D17"/>
    <mergeCell ref="C18:D18"/>
    <mergeCell ref="C19:D19"/>
    <mergeCell ref="C20:D20"/>
    <mergeCell ref="C21:D21"/>
    <mergeCell ref="A23:F24"/>
    <mergeCell ref="A25:B26"/>
    <mergeCell ref="C25:F25"/>
    <mergeCell ref="A27:A29"/>
    <mergeCell ref="A31:D32"/>
    <mergeCell ref="A64:D65"/>
    <mergeCell ref="C33:D33"/>
    <mergeCell ref="C34:D34"/>
    <mergeCell ref="C35:D35"/>
    <mergeCell ref="C36:D36"/>
    <mergeCell ref="C37:D37"/>
    <mergeCell ref="A39:C40"/>
    <mergeCell ref="B66:D66"/>
    <mergeCell ref="C67:D67"/>
    <mergeCell ref="C68:D68"/>
    <mergeCell ref="C69:D69"/>
    <mergeCell ref="C70:D70"/>
    <mergeCell ref="A47:F48"/>
    <mergeCell ref="A49:B50"/>
    <mergeCell ref="C49:F49"/>
    <mergeCell ref="A51:A54"/>
    <mergeCell ref="A56:C57"/>
  </mergeCells>
  <hyperlinks>
    <hyperlink ref="A64:B64" location="'Matriz de riesgos'!T6" display="Tabla 9. Aceptabilidad del riesg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Diana Yulieth Melo Villarraga</cp:lastModifiedBy>
  <cp:lastPrinted>2013-06-20T16:17:39Z</cp:lastPrinted>
  <dcterms:created xsi:type="dcterms:W3CDTF">2004-11-18T17:23:14Z</dcterms:created>
  <dcterms:modified xsi:type="dcterms:W3CDTF">2023-12-29T17:03:32Z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