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3040" windowHeight="8916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'MATRIZ'!$A$1:$BG$63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<sst xmlns="http://schemas.openxmlformats.org/spreadsheetml/2006/main" count="1166" uniqueCount="334">
  <si>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</si>
  <si>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</si>
  <si>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</si>
  <si>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</si>
  <si>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</si>
  <si>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</si>
  <si>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</si>
  <si>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</si>
  <si>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</si>
  <si>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</si>
  <si>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</si>
  <si>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</si>
  <si>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</si>
  <si>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</si>
  <si>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</si>
  <si>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</si>
  <si>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</si>
  <si>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</si>
  <si>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</si>
  <si>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</si>
  <si>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</si>
  <si>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</si>
  <si>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</si>
  <si>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</si>
  <si>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</si>
  <si>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</si>
  <si>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</si>
  <si>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</si>
  <si>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</si>
  <si>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</si>
  <si>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</si>
  <si>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</si>
  <si>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</si>
  <si>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</si>
  <si>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</si>
  <si>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</si>
  <si>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</si>
  <si>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</si>
  <si>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</si>
  <si>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</si>
  <si>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</si>
  <si>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</si>
  <si>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</si>
  <si>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</si>
  <si>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</si>
  <si>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</si>
  <si>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</si>
  <si>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</si>
  <si>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</si>
  <si>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</si>
  <si>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</si>
  <si>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</si>
  <si>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</si>
  <si>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</si>
  <si>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</si>
  <si>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</si>
  <si>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</si>
  <si>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</si>
  <si>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</si>
  <si>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</si>
  <si>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</si>
  <si>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</si>
  <si>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</si>
  <si>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</si>
  <si>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</si>
  <si>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</si>
  <si>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</si>
  <si>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</si>
  <si>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</si>
  <si>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</si>
  <si>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</si>
  <si>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</si>
  <si>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</si>
  <si>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</si>
  <si>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</si>
  <si>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</si>
  <si>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</si>
  <si>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</si>
  <si>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</si>
  <si>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</si>
  <si>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</si>
  <si>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</si>
  <si>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</si>
  <si>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</si>
  <si>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</si>
  <si>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</si>
  <si>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</si>
  <si>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</si>
  <si>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</si>
  <si>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</si>
  <si>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</si>
  <si>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</si>
  <si>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</si>
  <si>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</si>
  <si>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</si>
  <si>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</si>
  <si>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</si>
  <si>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</si>
  <si>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</si>
  <si>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</si>
  <si>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</si>
  <si>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</si>
  <si>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</si>
  <si>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</si>
  <si>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</si>
  <si>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</si>
  <si>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</si>
  <si>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</si>
  <si>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</si>
  <si>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</si>
  <si>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</si>
  <si>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</si>
  <si>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</si>
  <si>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</si>
  <si>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</si>
  <si>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</si>
  <si>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</si>
  <si>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</si>
  <si>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</si>
  <si>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</si>
  <si>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</si>
  <si>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</si>
  <si>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</si>
  <si>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</si>
  <si>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</si>
  <si>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</si>
  <si>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</si>
  <si>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</si>
  <si>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</si>
  <si>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</si>
  <si>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</si>
  <si>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</si>
  <si>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</si>
  <si>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</si>
  <si>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</si>
  <si>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</si>
  <si>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</si>
  <si>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</si>
  <si>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</si>
  <si>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</si>
  <si>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</si>
  <si>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</si>
  <si>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</si>
  <si>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</si>
  <si>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</si>
  <si>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</si>
  <si>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</si>
  <si>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</si>
  <si>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</si>
  <si>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</si>
  <si>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</si>
  <si>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</si>
  <si>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</si>
  <si>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</si>
  <si>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</si>
  <si>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</si>
  <si>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</si>
  <si>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</si>
  <si>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</si>
  <si>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</si>
  <si>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</si>
  <si>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</si>
  <si>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</si>
  <si>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</si>
  <si>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</si>
  <si>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</si>
  <si>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</si>
  <si>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</si>
  <si>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</si>
  <si>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</si>
  <si>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</si>
  <si>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</si>
  <si>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</si>
  <si>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</si>
  <si>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</si>
  <si>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</si>
  <si>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</si>
  <si>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</si>
  <si>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</si>
  <si>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</si>
  <si>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</si>
  <si>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</si>
  <si>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</si>
  <si>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</si>
  <si>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</si>
  <si>
    <t>ADMINISTRATIVO Y PRODUCCIÓN</t>
  </si>
  <si>
    <t>Área administrativa</t>
  </si>
  <si>
    <t xml:space="preserve">Digitación y lectura en medio digital. </t>
  </si>
  <si>
    <t xml:space="preserve">Realización de informes, documentos en medio digital. </t>
  </si>
  <si>
    <t>Rutinaria</t>
  </si>
  <si>
    <t>Administrativos</t>
  </si>
  <si>
    <t>Exposición a diferentes sonidos, de distintos tonos por tiempos prolongados.</t>
  </si>
  <si>
    <t>Trastornos de sueño, estrés, ansiedad, cefaleas, irritabilidad.</t>
  </si>
  <si>
    <t>Ninguno.</t>
  </si>
  <si>
    <t xml:space="preserve">Pausas activas por periodos de tiempo, exámenes médicos ocupacionales de acuerdo a las obligaciones contractuales. </t>
  </si>
  <si>
    <t>NA</t>
  </si>
  <si>
    <t>Realización de pausas activas, campañas de cuidado auditivo, uso de protección auditiva, sistema de vigilancia epidemiológico en riesgo de ruido.</t>
  </si>
  <si>
    <t>Revisión de estado y uso de EPPS, Protección auditiva.</t>
  </si>
  <si>
    <t>SI</t>
  </si>
  <si>
    <t>Responsable SST</t>
  </si>
  <si>
    <t>Sí</t>
  </si>
  <si>
    <t>Iluminación deficiente o destellos de luz.</t>
  </si>
  <si>
    <t>Alteración de la salud (Fatiga visual), cefalea, mareos.</t>
  </si>
  <si>
    <t>Distribución y ubicación de bombilleria. 
Iluminación tipo LED.</t>
  </si>
  <si>
    <t>Inspección de iluminarias.</t>
  </si>
  <si>
    <t>Campañas SST, pausas activas y sensibilización de reporte de eventos.</t>
  </si>
  <si>
    <t xml:space="preserve">Mantenimiento a iluminarias. </t>
  </si>
  <si>
    <t xml:space="preserve">Sensibilización pausas activas. </t>
  </si>
  <si>
    <t xml:space="preserve">Alteración de la salud (Fatiga visual), cefalea, mareos. </t>
  </si>
  <si>
    <t>NO</t>
  </si>
  <si>
    <t>Sensibilización de pausas activas.</t>
  </si>
  <si>
    <t>Exposición a luz ultravioleta (Sol), al realizar la tarea.</t>
  </si>
  <si>
    <t>Manchas en la piel, dolor de cabeza, golpes de calor, deshidratación.</t>
  </si>
  <si>
    <t>Pausas activas, cultura de autocuidado.</t>
  </si>
  <si>
    <t xml:space="preserve">Uso de camisa manga larga, casco de seguridad con  visera, hidratación constante, bloqueador solar. </t>
  </si>
  <si>
    <t>Revisión de estado y uso de EPPS, ropa de trabajo y análisis de trabajo seguro.</t>
  </si>
  <si>
    <t>Uso de camiseta manga larga en algodón, casco con visera, gafas de seguridad lente oscuro</t>
  </si>
  <si>
    <t xml:space="preserve">Manchas en la piel, dolor de cabeza, golpes de calor, deshidratación. </t>
  </si>
  <si>
    <t xml:space="preserve">Uso de camiseta manga larga en algodón, casco con visera, gafas de seguridad lente oscuro. </t>
  </si>
  <si>
    <t>Estrés térmico, descenso del ritmo de trabajo, deshidratación, cansancio físico y mental</t>
  </si>
  <si>
    <t xml:space="preserve">Exposición a altas temperaturas. </t>
  </si>
  <si>
    <t>Recesos durante la jornada laboral</t>
  </si>
  <si>
    <t xml:space="preserve">Pausas activas  </t>
  </si>
  <si>
    <t xml:space="preserve">Actividades de esparcimiento y bienestar. </t>
  </si>
  <si>
    <t>Manipulación de herramientas, levantamiento, esfuerzo, transporte, requerido para el desempeño de la tarea</t>
  </si>
  <si>
    <t>Fatiga física, lesiones osteomusculares (desgarros, tendinitis y distensiones)</t>
  </si>
  <si>
    <t xml:space="preserve">Uso de EPPS, capacitación de manejo de cargas. </t>
  </si>
  <si>
    <t>Capacitación en manejo adecuado de cargas.</t>
  </si>
  <si>
    <t>Calzado antideslizante y ergonómico</t>
  </si>
  <si>
    <t>Lesiones Osteomusculares.</t>
  </si>
  <si>
    <t xml:space="preserve">Elementos de protección personal acordes a la actividad. </t>
  </si>
  <si>
    <t>Trabajo prolongado de pie o sentado</t>
  </si>
  <si>
    <t>Cansancio, lumbagos, varices, tensión muscular, disconfort postural.</t>
  </si>
  <si>
    <t xml:space="preserve">Pausas activas, tareas alternas, capacitación en higiene postural. </t>
  </si>
  <si>
    <t>Uso de calzado antideslizante y suave para las jornadas largas.</t>
  </si>
  <si>
    <t xml:space="preserve">Ejecución de pausas activas, descanso y recuperación después de la labor, tareas alternas con otras actividades, campañas de higiene postural, actividades de bienestar. </t>
  </si>
  <si>
    <t>Uso de calzado antideslizante y suave</t>
  </si>
  <si>
    <t>Uso de calzado antideslizante y suave.</t>
  </si>
  <si>
    <t xml:space="preserve">Uso continuo de computador en la ejecución de sus actividades. </t>
  </si>
  <si>
    <t xml:space="preserve">Exposición a sobrecarga de multitomas, contacto indirecto con equipos eléctricos. </t>
  </si>
  <si>
    <t xml:space="preserve">2. Eléctrico </t>
  </si>
  <si>
    <t>Alteraciones de la salud (Quemaduras, paso por corriente eléctrica  por el cuerpo)</t>
  </si>
  <si>
    <t>Canalización de redes eléctricas y locativas.
Mantenimiento preventivo a redes eléctricas.</t>
  </si>
  <si>
    <t>uso de canaletas para evitar contacto con cables eléctricos, inspecciones locativas, señalización de riesgo eléctrico.</t>
  </si>
  <si>
    <t xml:space="preserve">Capacitación de cultura de autocuidado, sensibilización del uso adecuado de instalaciones eléctricas y reporte de condiciones inseguras. </t>
  </si>
  <si>
    <t>Buen estado de tomas eléctricas, uso de canaletas para redes eléctricas.</t>
  </si>
  <si>
    <t xml:space="preserve">Inspecciones locativas, seguimiento a reportes de condiciones inseguras, alejar elementos combustibles de fuentes eléctricas. </t>
  </si>
  <si>
    <t xml:space="preserve"> Buen estado de tomas eléctricas, uso de canaletas para redes eléctricas.</t>
  </si>
  <si>
    <t xml:space="preserve">Caídas a distinto nivel de altura superior a 2mts. </t>
  </si>
  <si>
    <t>Fracturas, lesiones múltiples, golpes, traumatismos, muerte.</t>
  </si>
  <si>
    <t>Inspección previa a la tarea de sistemas de acceso.</t>
  </si>
  <si>
    <t xml:space="preserve">Procedimiento de señalización y demarcación de área. </t>
  </si>
  <si>
    <t>Entrenamiento y reentrenamiento en cursos de trabajo en altura, uso de elementos de protección personas (Casco con barbuquejo, guantes y gafas de seguridad, botas.)</t>
  </si>
  <si>
    <t xml:space="preserve">Generar y aplicar el ATS previo a la ejecución de la tarea, diligenciar y firmar el permiso de trabajo seguro en alturas cumplimento con el programa de trabajo seguro en alturas, inspección previa de sistemas de acceso (Escaleras), realizar mantenimientos periódicos a dichos elementos para la conservación de su buen estado, personal con curso actualizado en trabajo seguro en alturas y contar con coordinador en alturas. </t>
  </si>
  <si>
    <t>Uso de elementos de protección personal  (Casco con barbiquejo de seguridad dieléctrico, guantes, gafas y botas de seguridad), uso de ropa de trabajo (Camisa larga y jean), elementos de protección contra caídas (Arnés, eslinga) si aplica según la actividad.</t>
  </si>
  <si>
    <t xml:space="preserve">Uso de computador y equipos eléctricos. </t>
  </si>
  <si>
    <t>Durante el cumplijmiento de sus obligaciones y/o funciones contractuales.</t>
  </si>
  <si>
    <t>Ejecución de actividades.</t>
  </si>
  <si>
    <t>Estilo de mando, pago, contratación, participación, inducción y capacitación, bienestar social, evaluación del desempeño, manejo de cambios</t>
  </si>
  <si>
    <t xml:space="preserve">11. Psicosocial </t>
  </si>
  <si>
    <t xml:space="preserve">Estrés laboral, dolor de cabeza, problemas osteomusculares, alteraciones del sistema circulatorio. </t>
  </si>
  <si>
    <t xml:space="preserve">Evaluaciones de desempeño, procesos de capacitación, estandarización en proceso de contratación. </t>
  </si>
  <si>
    <t>Ninguna.</t>
  </si>
  <si>
    <t xml:space="preserve">Diligenciamiento de encuestas de clima laboral. </t>
  </si>
  <si>
    <t xml:space="preserve">Procesos de capacitación, inducción, evaluaciones de desempeño. </t>
  </si>
  <si>
    <t>Comunicación, tecnología, organización del trabajo, demandas cualitativas y cuantitativas de la labor</t>
  </si>
  <si>
    <t>Buena comunicación de equipo de trabajo  buena organización del trabajo.</t>
  </si>
  <si>
    <t xml:space="preserve">Capacitación de comunicación asertiva, comités de organización de actividades. </t>
  </si>
  <si>
    <t>Responsable SSt</t>
  </si>
  <si>
    <t>Pausas, trabajo nocturno, rotación, horas extras, descansos</t>
  </si>
  <si>
    <t>Molestias osteomusculares, trastornos de la zona lumbar, alteraciones del sistema circulatorio, estrés aboral, cefaleas.</t>
  </si>
  <si>
    <t xml:space="preserve">Aumentar la ejecución de pausas activas durante la jornada laboral. </t>
  </si>
  <si>
    <t>Capacitación en potencialización de los conocimientos.</t>
  </si>
  <si>
    <t>Conocimientos, habilidades con relación a la demanda de la tarea, iniciativa, autonomía y reconocimiento, identificación de la persona con la tarea y la organización.</t>
  </si>
  <si>
    <t xml:space="preserve">Durante el desplazamiento para la instalación de Planetario móvil se pueden presentar accidentes de transito. </t>
  </si>
  <si>
    <t>10. Otros riesgos</t>
  </si>
  <si>
    <t xml:space="preserve">Arrollamientos, golpes, lesiones múltiples, muerte. </t>
  </si>
  <si>
    <t>Uso de carnet corporativo</t>
  </si>
  <si>
    <t>Uso de carrnet corporativo</t>
  </si>
  <si>
    <t xml:space="preserve">campañas de transito seguro, identificación de zonas de alto riesgo, uso de identificación visible. </t>
  </si>
  <si>
    <t xml:space="preserve">Campañas de transito seguro, identificación de zonas de alto riesgo, uso de identificación visible. </t>
  </si>
  <si>
    <t xml:space="preserve">Durante el desplazamiento se pueden presentar accidentes de transito. </t>
  </si>
  <si>
    <t xml:space="preserve">Durante eventos. </t>
  </si>
  <si>
    <t xml:space="preserve">Participación y/o estancia en los eventos privados. </t>
  </si>
  <si>
    <t xml:space="preserve">Contacto indirecto con superficies contaminadas, contacto estrecho con ciudadanía. </t>
  </si>
  <si>
    <t xml:space="preserve">Afectaciones respiratorias, dolor de cabeza, malestar general, fiebre, secreción nasal. </t>
  </si>
  <si>
    <t xml:space="preserve">Limpieza y desinfección de áreas de trabajo, puntos de desinfección. </t>
  </si>
  <si>
    <t xml:space="preserve">Recomendación de uso de tapabocas y desinfección. </t>
  </si>
  <si>
    <t>Capacitación protocolo de bioseguridad, generación de cultura de autocuidado, recomendación de uso de tapabocas en casos sintomáticos.</t>
  </si>
  <si>
    <t xml:space="preserve">Recomendación de uso de tapabocas en casos sintomáticos. </t>
  </si>
  <si>
    <t>TRAMOYA, ILUMINACIÓN Y SONIDO</t>
  </si>
  <si>
    <t xml:space="preserve">Escenario Teatro Jorge Eliécer Gaitán </t>
  </si>
  <si>
    <t xml:space="preserve">Durante montajes y desmontajes de eventos en escenario. </t>
  </si>
  <si>
    <t xml:space="preserve">Montaje y desmontaje de escenografia de eventos. </t>
  </si>
  <si>
    <t xml:space="preserve">Tecnicos de tramoya, iluminación y sonido. </t>
  </si>
  <si>
    <t xml:space="preserve">Físico </t>
  </si>
  <si>
    <t>Producido por las ondas sonoras. En cabinas u otras áreas de trabajo.</t>
  </si>
  <si>
    <t>Alteraciones del sistema nervioso, molestias osteomusculares, cefaleas.</t>
  </si>
  <si>
    <t>Ninguno</t>
  </si>
  <si>
    <t xml:space="preserve">Instalar aislantes de vibración </t>
  </si>
  <si>
    <t>Tomar periodos de descanso y pausas activas fuera del área donde se ejecuta la tarea. Alidar exámenes médicos ocupacionales entregados a la entidad y realizar seguimiento a los mismos.</t>
  </si>
  <si>
    <t xml:space="preserve">Uso de protección auditiva, </t>
  </si>
  <si>
    <t>Dispersión de polvos orgánicos e inorgánicos en la ejecución de la tarea.</t>
  </si>
  <si>
    <t xml:space="preserve">Irritación ocular y afectación en vías respiratorios, dermatitis. </t>
  </si>
  <si>
    <t xml:space="preserve">Seguir las recomendaciones generadas a partir del ATS. </t>
  </si>
  <si>
    <t xml:space="preserve">Uso de gafas de seguridad. </t>
  </si>
  <si>
    <t>Capacitación en autocuidado.</t>
  </si>
  <si>
    <t xml:space="preserve">Uso de protección respiratoria (tapabocas N95), uso de gafas de seguridad, </t>
  </si>
  <si>
    <t>Manipulación de herramientas, levantamiento, esfuerzo, transporte, requerido para el desempeño de la tarea.</t>
  </si>
  <si>
    <t xml:space="preserve">Calzado antideslizante y ergonómico. </t>
  </si>
  <si>
    <t xml:space="preserve">Programas de vigilancia epidemiológicos en tema biomecánico, prevención de lesiones musculo esqueléticas, higiene postural, campañas de autocuidado y hábitos de higiene postural. </t>
  </si>
  <si>
    <t xml:space="preserve">Uso de EPPS específicos para la labor. </t>
  </si>
  <si>
    <t>Durante la ejecución de trabajos u operaciones  por fuentes de energía como gravedad, viento y balanceo se pueden presentar caídas de objetos.</t>
  </si>
  <si>
    <t>Golpes, traumas, fracturas, contusiones.</t>
  </si>
  <si>
    <t xml:space="preserve">Los elementos se encuentras asegurados a estructuras fijas </t>
  </si>
  <si>
    <t>Ninguna</t>
  </si>
  <si>
    <t>Uso de elementos de protección personal durante la estancia en el escenario.</t>
  </si>
  <si>
    <t>Inspecciones locativas.</t>
  </si>
  <si>
    <t xml:space="preserve">Capacitación uso adecuado de elementos de protección personal. </t>
  </si>
  <si>
    <t>Uso obligatorio de elementos de protección personal</t>
  </si>
  <si>
    <t>Visitantes y subcontratistas</t>
  </si>
  <si>
    <t xml:space="preserve">Teatro Jorge Eliécer Gaitán </t>
  </si>
  <si>
    <t>Permanencia en área de publico y escenario, en eventos, montajes, ensayos y mantenimientos.</t>
  </si>
  <si>
    <t xml:space="preserve">Durante montajes y desmontajes de eventos. </t>
  </si>
  <si>
    <t xml:space="preserve">Exposición a riesgos climáticos extremos. </t>
  </si>
  <si>
    <t xml:space="preserve">Lesiones a las personas, daños a la propiedad, perdidas económicas, perdida de información y equipos.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</si>
  <si>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</si>
  <si>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</si>
  <si>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Cinta antideslizante, escaleras de emergencia., socialización de rutas de evacuación</t>
  </si>
  <si>
    <t>Publicación de listado de números de emergencia, participación en simulacro nacional, capacitación a brigadistas, inspección a equipos de emergencias.</t>
  </si>
  <si>
    <t>Mantenimientos desarrollados por contratistas y subcontratistas.</t>
  </si>
  <si>
    <t>Teatro Jorge Eliécer Gaitán</t>
  </si>
  <si>
    <t xml:space="preserve">Carrera 7 # 22 - 46 </t>
  </si>
  <si>
    <t xml:space="preserve">Maura Achury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</si>
</sst>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9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6" fillId="0" borderId="0">
      <alignment/>
      <protection locked="0"/>
    </xf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49" fontId="13" fillId="36" borderId="14" xfId="0" applyNumberFormat="1" applyFont="1" applyFill="1" applyBorder="1" applyAlignment="1" applyProtection="1">
      <alignment horizontal="left" vertical="center" wrapText="1"/>
      <protection/>
    </xf>
    <xf numFmtId="49" fontId="13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73" fillId="32" borderId="0" xfId="0" applyFont="1" applyFill="1" applyAlignment="1">
      <alignment horizontal="center" vertical="center" wrapText="1"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justify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49" fontId="13" fillId="35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49" fontId="13" fillId="34" borderId="14" xfId="0" applyNumberFormat="1" applyFont="1" applyFill="1" applyBorder="1" applyAlignment="1" applyProtection="1">
      <alignment horizontal="left" vertical="center" wrapText="1"/>
      <protection/>
    </xf>
    <xf numFmtId="49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>
      <alignment vertical="center"/>
    </xf>
    <xf numFmtId="0" fontId="74" fillId="0" borderId="16" xfId="0" applyFont="1" applyBorder="1" applyAlignment="1">
      <alignment vertical="center"/>
    </xf>
    <xf numFmtId="0" fontId="71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2" fillId="37" borderId="11" xfId="0" applyFont="1" applyFill="1" applyBorder="1" applyAlignment="1" applyProtection="1">
      <alignment horizontal="center" vertical="center" wrapText="1"/>
      <protection/>
    </xf>
    <xf numFmtId="49" fontId="75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14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76" fillId="0" borderId="11" xfId="0" applyFont="1" applyBorder="1" applyAlignment="1">
      <alignment horizontal="center" vertical="center" wrapText="1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Border="1" applyAlignment="1" applyProtection="1">
      <alignment vertical="center" wrapText="1"/>
      <protection locked="0"/>
    </xf>
    <xf numFmtId="0" fontId="76" fillId="0" borderId="17" xfId="0" applyFont="1" applyBorder="1" applyAlignment="1" applyProtection="1">
      <alignment horizontal="center" vertical="center" wrapText="1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76" fillId="0" borderId="18" xfId="0" applyFont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>
      <alignment horizontal="center" vertical="center" wrapText="1"/>
    </xf>
    <xf numFmtId="0" fontId="13" fillId="36" borderId="11" xfId="61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77" fillId="0" borderId="15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49" fontId="77" fillId="0" borderId="15" xfId="0" applyNumberFormat="1" applyFont="1" applyBorder="1" applyAlignment="1">
      <alignment horizontal="left"/>
    </xf>
    <xf numFmtId="49" fontId="77" fillId="0" borderId="10" xfId="0" applyNumberFormat="1" applyFont="1" applyBorder="1" applyAlignment="1">
      <alignment horizontal="left"/>
    </xf>
    <xf numFmtId="14" fontId="77" fillId="34" borderId="15" xfId="0" applyNumberFormat="1" applyFont="1" applyFill="1" applyBorder="1" applyAlignment="1">
      <alignment horizontal="left"/>
    </xf>
    <xf numFmtId="14" fontId="77" fillId="34" borderId="10" xfId="0" applyNumberFormat="1" applyFont="1" applyFill="1" applyBorder="1" applyAlignment="1">
      <alignment horizontal="left"/>
    </xf>
    <xf numFmtId="0" fontId="78" fillId="0" borderId="14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2" fillId="37" borderId="11" xfId="0" applyFont="1" applyFill="1" applyBorder="1" applyAlignment="1" applyProtection="1">
      <alignment horizontal="center" vertical="center" wrapText="1"/>
      <protection/>
    </xf>
    <xf numFmtId="0" fontId="13" fillId="36" borderId="11" xfId="51" applyFont="1" applyFill="1" applyBorder="1" applyAlignment="1" applyProtection="1">
      <alignment horizontal="center" vertical="center" wrapText="1"/>
      <protection/>
    </xf>
    <xf numFmtId="0" fontId="13" fillId="36" borderId="19" xfId="61" applyFont="1" applyFill="1" applyBorder="1" applyAlignment="1" applyProtection="1">
      <alignment horizontal="center" vertical="center" wrapText="1"/>
      <protection/>
    </xf>
    <xf numFmtId="0" fontId="13" fillId="36" borderId="17" xfId="61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72" fillId="37" borderId="24" xfId="0" applyFont="1" applyFill="1" applyBorder="1" applyAlignment="1" applyProtection="1">
      <alignment horizontal="center" vertical="center"/>
      <protection/>
    </xf>
    <xf numFmtId="0" fontId="72" fillId="37" borderId="25" xfId="0" applyFont="1" applyFill="1" applyBorder="1" applyAlignment="1" applyProtection="1">
      <alignment horizontal="center" vertical="center"/>
      <protection/>
    </xf>
    <xf numFmtId="0" fontId="72" fillId="37" borderId="26" xfId="0" applyFont="1" applyFill="1" applyBorder="1" applyAlignment="1" applyProtection="1">
      <alignment horizontal="center" vertical="center"/>
      <protection/>
    </xf>
    <xf numFmtId="0" fontId="72" fillId="37" borderId="27" xfId="0" applyFont="1" applyFill="1" applyBorder="1" applyAlignment="1" applyProtection="1">
      <alignment horizontal="center" vertical="center"/>
      <protection/>
    </xf>
    <xf numFmtId="14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2" borderId="22" xfId="0" applyFont="1" applyFill="1" applyBorder="1" applyAlignment="1" applyProtection="1">
      <alignment horizontal="center" vertical="center" wrapText="1"/>
      <protection locked="0"/>
    </xf>
    <xf numFmtId="0" fontId="13" fillId="32" borderId="16" xfId="0" applyFont="1" applyFill="1" applyBorder="1" applyAlignment="1" applyProtection="1">
      <alignment horizontal="center" vertical="center" wrapText="1"/>
      <protection locked="0"/>
    </xf>
    <xf numFmtId="0" fontId="13" fillId="32" borderId="2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72" fillId="37" borderId="15" xfId="0" applyFont="1" applyFill="1" applyBorder="1" applyAlignment="1" applyProtection="1">
      <alignment horizontal="center" vertical="center" wrapText="1"/>
      <protection/>
    </xf>
    <xf numFmtId="0" fontId="72" fillId="37" borderId="40" xfId="0" applyFont="1" applyFill="1" applyBorder="1" applyAlignment="1" applyProtection="1">
      <alignment horizontal="center" vertical="center" wrapText="1"/>
      <protection/>
    </xf>
    <xf numFmtId="0" fontId="72" fillId="37" borderId="10" xfId="0" applyFont="1" applyFill="1" applyBorder="1" applyAlignment="1" applyProtection="1">
      <alignment horizontal="center" vertical="center" wrapText="1"/>
      <protection/>
    </xf>
    <xf numFmtId="0" fontId="13" fillId="36" borderId="1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3" fillId="34" borderId="41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textRotation="90" wrapText="1"/>
      <protection locked="0"/>
    </xf>
    <xf numFmtId="0" fontId="13" fillId="0" borderId="19" xfId="0" applyFont="1" applyFill="1" applyBorder="1" applyAlignment="1" applyProtection="1">
      <alignment horizontal="center" vertical="center" textRotation="90" wrapText="1"/>
      <protection locked="0"/>
    </xf>
    <xf numFmtId="0" fontId="13" fillId="0" borderId="41" xfId="0" applyFont="1" applyFill="1" applyBorder="1" applyAlignment="1" applyProtection="1">
      <alignment horizontal="center" vertical="center" textRotation="90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left" vertical="center"/>
    </xf>
    <xf numFmtId="49" fontId="77" fillId="0" borderId="11" xfId="0" applyNumberFormat="1" applyFont="1" applyFill="1" applyBorder="1" applyAlignment="1">
      <alignment horizontal="left" vertical="center"/>
    </xf>
    <xf numFmtId="14" fontId="77" fillId="0" borderId="11" xfId="0" applyNumberFormat="1" applyFont="1" applyFill="1" applyBorder="1" applyAlignment="1">
      <alignment horizontal="left" vertical="center"/>
    </xf>
    <xf numFmtId="0" fontId="79" fillId="37" borderId="15" xfId="0" applyFont="1" applyFill="1" applyBorder="1" applyAlignment="1" applyProtection="1">
      <alignment horizontal="center" vertical="center" wrapText="1"/>
      <protection/>
    </xf>
    <xf numFmtId="0" fontId="79" fillId="37" borderId="40" xfId="0" applyFont="1" applyFill="1" applyBorder="1" applyAlignment="1" applyProtection="1">
      <alignment horizontal="center" vertical="center" wrapText="1"/>
      <protection/>
    </xf>
    <xf numFmtId="0" fontId="79" fillId="37" borderId="10" xfId="0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8" borderId="15" xfId="0" applyFont="1" applyFill="1" applyBorder="1" applyAlignment="1" applyProtection="1">
      <alignment horizontal="center" vertical="center" wrapText="1"/>
      <protection/>
    </xf>
    <xf numFmtId="0" fontId="12" fillId="38" borderId="40" xfId="0" applyFont="1" applyFill="1" applyBorder="1" applyAlignment="1" applyProtection="1">
      <alignment horizontal="center" vertical="center" wrapText="1"/>
      <protection/>
    </xf>
    <xf numFmtId="1" fontId="9" fillId="38" borderId="11" xfId="0" applyNumberFormat="1" applyFont="1" applyFill="1" applyBorder="1" applyAlignment="1" applyProtection="1">
      <alignment horizontal="center" vertical="center" wrapText="1"/>
      <protection/>
    </xf>
    <xf numFmtId="9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75" fillId="37" borderId="15" xfId="0" applyFont="1" applyFill="1" applyBorder="1" applyAlignment="1" applyProtection="1">
      <alignment horizontal="center" vertical="center" wrapText="1"/>
      <protection/>
    </xf>
    <xf numFmtId="0" fontId="75" fillId="37" borderId="40" xfId="0" applyFont="1" applyFill="1" applyBorder="1" applyAlignment="1" applyProtection="1">
      <alignment horizontal="center" vertical="center" wrapText="1"/>
      <protection/>
    </xf>
    <xf numFmtId="0" fontId="75" fillId="37" borderId="10" xfId="0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75" fillId="37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9" xfId="0" applyNumberFormat="1" applyFont="1" applyFill="1" applyBorder="1" applyAlignment="1" applyProtection="1">
      <alignment horizontal="center" vertical="center" wrapText="1"/>
      <protection/>
    </xf>
    <xf numFmtId="9" fontId="2" fillId="32" borderId="41" xfId="0" applyNumberFormat="1" applyFont="1" applyFill="1" applyBorder="1" applyAlignment="1" applyProtection="1">
      <alignment horizontal="center" vertical="center" wrapText="1"/>
      <protection/>
    </xf>
    <xf numFmtId="9" fontId="2" fillId="32" borderId="17" xfId="0" applyNumberFormat="1" applyFont="1" applyFill="1" applyBorder="1" applyAlignment="1" applyProtection="1">
      <alignment horizontal="center" vertical="center" wrapText="1"/>
      <protection/>
    </xf>
    <xf numFmtId="1" fontId="2" fillId="32" borderId="19" xfId="0" applyNumberFormat="1" applyFont="1" applyFill="1" applyBorder="1" applyAlignment="1" applyProtection="1">
      <alignment horizontal="center" vertical="center" wrapText="1"/>
      <protection/>
    </xf>
    <xf numFmtId="1" fontId="2" fillId="32" borderId="41" xfId="0" applyNumberFormat="1" applyFont="1" applyFill="1" applyBorder="1" applyAlignment="1" applyProtection="1">
      <alignment horizontal="center" vertical="center" wrapText="1"/>
      <protection/>
    </xf>
    <xf numFmtId="1" fontId="2" fillId="32" borderId="17" xfId="0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ont="1" applyFill="1" applyBorder="1" applyAlignment="1" applyProtection="1">
      <alignment horizontal="center" vertical="center" wrapText="1"/>
      <protection/>
    </xf>
    <xf numFmtId="49" fontId="0" fillId="35" borderId="40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49" fontId="0" fillId="36" borderId="20" xfId="0" applyNumberFormat="1" applyFont="1" applyFill="1" applyBorder="1" applyAlignment="1" applyProtection="1">
      <alignment horizontal="center" vertical="center" wrapText="1"/>
      <protection/>
    </xf>
    <xf numFmtId="49" fontId="0" fillId="36" borderId="21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22" xfId="0" applyNumberFormat="1" applyFont="1" applyFill="1" applyBorder="1" applyAlignment="1" applyProtection="1">
      <alignment horizontal="center" vertical="center" wrapText="1"/>
      <protection/>
    </xf>
    <xf numFmtId="49" fontId="0" fillId="36" borderId="16" xfId="0" applyNumberFormat="1" applyFont="1" applyFill="1" applyBorder="1" applyAlignment="1" applyProtection="1">
      <alignment horizontal="center" vertical="center" wrapText="1"/>
      <protection/>
    </xf>
    <xf numFmtId="1" fontId="0" fillId="35" borderId="19" xfId="0" applyNumberFormat="1" applyFont="1" applyFill="1" applyBorder="1" applyAlignment="1" applyProtection="1">
      <alignment horizontal="center" vertical="center" wrapText="1"/>
      <protection/>
    </xf>
    <xf numFmtId="1" fontId="0" fillId="35" borderId="41" xfId="0" applyNumberFormat="1" applyFont="1" applyFill="1" applyBorder="1" applyAlignment="1" applyProtection="1">
      <alignment horizontal="center" vertical="center" wrapText="1"/>
      <protection/>
    </xf>
    <xf numFmtId="1" fontId="0" fillId="35" borderId="17" xfId="0" applyNumberFormat="1" applyFont="1" applyFill="1" applyBorder="1" applyAlignment="1" applyProtection="1">
      <alignment horizontal="center" vertical="center" wrapText="1"/>
      <protection/>
    </xf>
    <xf numFmtId="9" fontId="0" fillId="35" borderId="19" xfId="0" applyNumberFormat="1" applyFont="1" applyFill="1" applyBorder="1" applyAlignment="1" applyProtection="1">
      <alignment horizontal="center" vertical="center" wrapText="1"/>
      <protection/>
    </xf>
    <xf numFmtId="9" fontId="0" fillId="35" borderId="41" xfId="0" applyNumberFormat="1" applyFont="1" applyFill="1" applyBorder="1" applyAlignment="1" applyProtection="1">
      <alignment horizontal="center" vertical="center" wrapText="1"/>
      <protection/>
    </xf>
    <xf numFmtId="9" fontId="0" fillId="35" borderId="17" xfId="0" applyNumberFormat="1" applyFont="1" applyFill="1" applyBorder="1" applyAlignment="1" applyProtection="1">
      <alignment horizontal="center" vertical="center" wrapText="1"/>
      <protection/>
    </xf>
    <xf numFmtId="0" fontId="16" fillId="39" borderId="11" xfId="0" applyFont="1" applyFill="1" applyBorder="1" applyAlignment="1" applyProtection="1">
      <alignment horizontal="center" vertical="center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49" fontId="75" fillId="37" borderId="15" xfId="0" applyNumberFormat="1" applyFont="1" applyFill="1" applyBorder="1" applyAlignment="1" applyProtection="1">
      <alignment horizontal="center" vertical="center" wrapText="1"/>
      <protection/>
    </xf>
    <xf numFmtId="49" fontId="75" fillId="37" borderId="40" xfId="0" applyNumberFormat="1" applyFont="1" applyFill="1" applyBorder="1" applyAlignment="1" applyProtection="1">
      <alignment horizontal="center" vertical="center" wrapText="1"/>
      <protection/>
    </xf>
    <xf numFmtId="0" fontId="16" fillId="40" borderId="11" xfId="0" applyFont="1" applyFill="1" applyBorder="1" applyAlignment="1" applyProtection="1">
      <alignment horizontal="center" vertical="center"/>
      <protection/>
    </xf>
    <xf numFmtId="9" fontId="16" fillId="39" borderId="11" xfId="68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42"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55"/>
          <c:w val="0.97125"/>
          <c:h val="0.812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2592279"/>
        <c:axId val="23330512"/>
      </c:bar3D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6025"/>
          <c:w val="0.51475"/>
          <c:h val="0.73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1475"/>
          <c:w val="0.316"/>
          <c:h val="0.7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6475"/>
          <c:w val="0.588"/>
          <c:h val="0.723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25"/>
          <c:y val="0.172"/>
          <c:w val="0.33475"/>
          <c:h val="0.6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62"/>
          <c:w val="0.4735"/>
          <c:h val="0.725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28825"/>
          <c:w val="0.325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15425"/>
          <c:w val="0.34275"/>
          <c:h val="0.733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1055"/>
          <c:w val="0.33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1775"/>
          <c:w val="0.37875"/>
          <c:h val="0.809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25"/>
          <c:y val="0.2685"/>
          <c:w val="0.333"/>
          <c:h val="0.6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5"/>
          <c:w val="0.40675"/>
          <c:h val="0.809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5"/>
          <c:y val="0.15875"/>
          <c:w val="0.28525"/>
          <c:h val="0.3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25"/>
          <c:y val="0.13275"/>
          <c:w val="0.34675"/>
          <c:h val="0.75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5"/>
          <c:y val="0.14"/>
          <c:w val="0.31"/>
          <c:h val="0.7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56"/>
          <c:w val="0.9715"/>
          <c:h val="0.811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8648017"/>
        <c:axId val="10723290"/>
      </c:bar3D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80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86"/>
          <c:w val="0.96725"/>
          <c:h val="0.790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29400747"/>
        <c:axId val="63280132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8625"/>
          <c:w val="0.97075"/>
          <c:h val="0.790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32650277"/>
        <c:axId val="25417038"/>
      </c:bar3D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0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3775"/>
          <c:w val="0.5235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775"/>
          <c:w val="0.336"/>
          <c:h val="0.8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3775"/>
          <c:w val="0.6025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25"/>
          <c:y val="0.221"/>
          <c:w val="0.32675"/>
          <c:h val="0.5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3975"/>
          <c:w val="0.97475"/>
          <c:h val="0.8412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27426751"/>
        <c:axId val="45514168"/>
      </c:bar3D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385"/>
          <c:w val="0.93375"/>
          <c:h val="0.84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6974329"/>
        <c:axId val="62768962"/>
      </c:bar3D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43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3775"/>
          <c:w val="0.48475"/>
          <c:h val="0.776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"/>
          <c:y val="0.24075"/>
          <c:w val="0.3325"/>
          <c:h val="0.6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847725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32</xdr:col>
      <xdr:colOff>0</xdr:colOff>
      <xdr:row>36</xdr:row>
      <xdr:rowOff>0</xdr:rowOff>
    </xdr:from>
    <xdr:ext cx="295275" cy="1381125"/>
    <xdr:sp>
      <xdr:nvSpPr>
        <xdr:cNvPr id="2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34680525"/>
          <a:ext cx="295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295275" cy="1381125"/>
    <xdr:sp>
      <xdr:nvSpPr>
        <xdr:cNvPr id="3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34680525"/>
          <a:ext cx="295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295275" cy="1381125"/>
    <xdr:sp>
      <xdr:nvSpPr>
        <xdr:cNvPr id="4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34680525"/>
          <a:ext cx="295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295275" cy="1381125"/>
    <xdr:sp>
      <xdr:nvSpPr>
        <xdr:cNvPr id="5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34680525"/>
          <a:ext cx="295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295275" cy="1381125"/>
    <xdr:sp>
      <xdr:nvSpPr>
        <xdr:cNvPr id="6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34680525"/>
          <a:ext cx="295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295275" cy="1381125"/>
    <xdr:sp>
      <xdr:nvSpPr>
        <xdr:cNvPr id="7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34680525"/>
          <a:ext cx="295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47</xdr:row>
      <xdr:rowOff>0</xdr:rowOff>
    </xdr:from>
    <xdr:ext cx="295275" cy="1333500"/>
    <xdr:sp>
      <xdr:nvSpPr>
        <xdr:cNvPr id="8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50472975"/>
          <a:ext cx="295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47</xdr:row>
      <xdr:rowOff>0</xdr:rowOff>
    </xdr:from>
    <xdr:ext cx="295275" cy="1333500"/>
    <xdr:sp>
      <xdr:nvSpPr>
        <xdr:cNvPr id="9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50472975"/>
          <a:ext cx="295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47</xdr:row>
      <xdr:rowOff>0</xdr:rowOff>
    </xdr:from>
    <xdr:ext cx="295275" cy="1333500"/>
    <xdr:sp>
      <xdr:nvSpPr>
        <xdr:cNvPr id="10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50472975"/>
          <a:ext cx="295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47</xdr:row>
      <xdr:rowOff>0</xdr:rowOff>
    </xdr:from>
    <xdr:ext cx="295275" cy="1333500"/>
    <xdr:sp>
      <xdr:nvSpPr>
        <xdr:cNvPr id="11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50472975"/>
          <a:ext cx="295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47</xdr:row>
      <xdr:rowOff>0</xdr:rowOff>
    </xdr:from>
    <xdr:ext cx="295275" cy="1333500"/>
    <xdr:sp>
      <xdr:nvSpPr>
        <xdr:cNvPr id="12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50472975"/>
          <a:ext cx="295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47</xdr:row>
      <xdr:rowOff>0</xdr:rowOff>
    </xdr:from>
    <xdr:ext cx="295275" cy="1333500"/>
    <xdr:sp>
      <xdr:nvSpPr>
        <xdr:cNvPr id="13" name="AutoShape 18" descr="data:image/png;base64,iVBORw0KGgoAAAANSUhEUgAAAVoAAACSCAMAAAAzQ/IpAAABVlBMVEX/////3QD21QCpqan/3wDx8fH82gDAwMDr6+sAAADHx8e8vLvy8vH//fH/4i3/5kvd06XSxIrtzACvr686OAVDQAXcvQDR0dEAAAne3t7/4gD4+Pj/53T/3xr/+dX00wD/+Mv/8K//6GX/8ajmxwBlWQiwmgP/++b//e7UuACTk5POswP/6QD/41WdiQT/4T2FdQRxcXGPfgVPT0+FhYW7owPXxWd7e3umkQNWTQVNRgdjY2OdnZ3DqgM5OTl+bwQhIgg1MgcsKwdrXwYpKSm9tn5oXQbh4+ocHBxHR0d2aAbFv57JyL/09f2/qzm+sGHFsC0NDwPLtTzX1MG+uqXBsFG7r20ZGAPY1sf/7Yy4sIYnIwHNyq8uLi7ItEvf3tS6tp7Aqiyzo0xUU0iMjH8+PzIRFQNdXV4oKB21ror/6oWCgXdFRTmxolXNv3G4pT6zp2pkY1LOsAiPAAAgAElEQVR4nO2df3vaxrbvJSHGDHbavQUISaRR0gilQpQChmuEkfnlODa2m5A2cRon8dntrt3d9rRnv/9/7hoJpJE0wpD03Ps853iapLGjNWvmMzNr1gg/8+W4TUt+e4PiWagbGBRyxKKyiY8tz0l5E5OsZ5LZwCK/cd8LXGaDckaqH1R21i2VjN+FnezaJuUyscgWNnAy8Jxsq2tbLJx8TE82sihsMGEzwR+bGGzkQvXRbm9g4le/mIkbOPmInmxiUbhDu175/4dW/b6S3iCmi8r3KrOiFWjLp8xWrUB7fppLd8LuyZvvmE5WoM2dnrObxez31VU6KVb12RfS0/QGMV2cSi9Z3V6BNmdJ37NqWoH2teCyur0C7RtZZrJNR3v+D/SaRYuNNufab1LrZ1X/VEcyaxKmo1VtpL9lfT8d7VMBvdhhfD8d7ZWMmKORjrbyJ0J/skYjHe07CclXzGax+v1c4JmjnYZWlQ0TPWdYpKP9QzAN1mikoz0zZFNgrY1UtOcfUE9yGWsjHe2pbruINRqpaHOu1EMvGH1nov1Okl2dFdfS0L4WmnPXYCykVLRnhjUfoufJhZSKtvKBdxRJLifrSkX7vdRV2uh10iIVLQS2ftGwGaORivYpaihdFi0W2sq3ujORUutPVl825HG3xDOGLg3t+QfR6RZdIxl2UtG+07vV3lR4lWxVGtpzV5+4RdbaSEX7FjWazTZiRKo0tFeyUXQvJTs5sCy0/xLMaWMoPk+pP1F99gNyXH7WYwxdGtpTyTxCdgm9SLQoDW3WliayOHald4w+kJJE+1psN8VuVXiVWBtpaFVDLhlGUTaSayMN7Sth2hPbbTG5NhhoryypZElQfzI2s9G+k8wqEowRYyGloD13hYmFhKOekJgfaWhhPg0RcvsomVekoL2y5KKBhLEtnbGdJHvySpj1EDJZayMFbV6yi4IAo5HcyRhonwvDNo9cR/hHYrSZaJ9Z+kgWBOi6loidKWif8rDqBEEaGVYcVAraN4ZclMAJrI3EaKSg/RNVTSQg6Hoir0hBeya5JQGcFN3kaLDR5l4KfRecwNz6NtmseL/LfifARGDXH6/+KWo3gZMg9a1E7GSjhdyxRFyAIf9fsdFIQfsKTRvEiTGSEqPBRvtOt/u6wB4NNtrcB93pghNYG0JibbDRnuq9KWmW3nf1eKRKoD1/hY5MUr9V0l8w649VfyXLEx3xvIC6DvoHs0FxtK80B9YdjwSpaBmx8WOj/V63S76T9pCPJ+hMtNkXumODBfJG4xnLSbwnf9d7RyJpFpo19HiWx0T7TIYF6zULhvFlbGwTaCFwOtBnqH/YTmSRDLSVV6Jj8vK4DzGh2kWnDIOEC912dDQtNhCMhvAi+o9MtNmXet/mu8UiLwilRJbHRPtWaEx5qTruIhKk/4iOBhOtKusTGfXGMwkZE8mI5RVMtK/RsIGM/tgW+FmCVhztua2NoBP9NtQ/kozYaDPQnkkwYHxbcXQYupIU2/JZaCv/0Is2kkeKBSvJ6erRBJ2J9q0A80kYKkMY8W5JjIU1FtpnFiQUyFLILqBP4pGKifY1gg1ALEEmTPaN+OGVhfbKkEcQZ5ULWOXySJejtOJonwoQOMW+0iSxeYpeMeqPVJ+z9bGFUF+BYC7wzSb6L0aDoi5gr5/yqKdUSdiBuB6NnSy0ZVmaGEgaXVskrsHmFF0bLLTPvb2+qTR5EjtLYjTnZqH9zrAnCFnXCvGBxnYsUjHQnn8rlrpInyo90hPIuaPpagytFzhh51YMb6e0Y2sviRY4zZBgjSZkxxDIQionDOIujBJMpZlCdgyBpAqRlJCFFnIWCB6WcuT1GkYjmuUx0JYNewzLqK/IpFkQqaI5NwNtFg4xJoIRb3tOYG18iEwrBtpTCZJmgDXxnKBxbG1E0Z6/0o6gE6Yy5cnD7jg22gm0ZTiLyGRNwBQhQ0dSwkrcIIr2R5LbCbpSEpC/5RuR0WCgfSNZEyTwQ8VG/mhAXhHtAyk02hwcYoCTPYfte5FXREaDgfZUN4GTMIWVgbzRMKOjkUSbs/SiDE4USFW9vKKEvqVpRdG+k1yImcKyE7Co9L8n6qerfw6bKTxZHQuS7eUVsZQwifZMgtQDwrICe19PT45GEi0c9mB/FPSSI0hdm4CCExO9mpJo4bBHoPYUW5B7UnJtJNHmyGEPtm9lJhqu5S1Aw6Z3siRaP+nkZ4qk2yQkCFNT+lukWVS/z7teAqyPHB75nYjlLXG0wKlI8CjDnuNHHLco0ilhAu25z4mfTbrD+YT3wxp9eE2iBU59kvpfNxp9GHMS1o4ix6UE2mc2IpwEp9+tkq0PVi0cLqkhT6J9K7bJHukqZnviR8NmW6S3/ARaiJ1F8mBxala9KILkC52mFUH7VCQJMMyoRu/a279hp+Tp2BxDm/uwOIsopHjRlqSEf48Z0C7eSmSvF6QSsfDGGvIKgUqgE2hzsNcbhCex6Euek35XoPKKBNrlYc9rlhfSY8elBFo47JFDDExBKCWROIHTPr02Emhf+Yc9FxMTP9o2mnTOTaOFRVGCPRi1lZGiTNCyfio2x9CeCiQHBpzKqDkfew0iOxn1qimOVpWFiUVwAiXHG734cSmBlqw7b09VRrO5NwXJcUmn1kYcLcynsRdqlHm1pAh+cejjUgItnJPIOBtjZTzzR5yMhkCNRhztOy+wAU5lflT0R5ysDTmkRaP9T5hysET1Eqm/6dffdXgqNkfR5iDHJumQ0TR1Y9Egf6JXIgahi8prodn0trumhWaLBkXDThztG8Mae+dVmCO2PwUFQRzSx6UY2vMXWtWL++2GXIfY5jfLpg+XcbTeYQ+esoeu1luMuHfUD9dGDG3upV4i+SbkLpIxai763nXE8CMKCm1e8oOHBamK6QU1P28R3kXrD6p/LbS9TEXXIWnB1sJAL1EpWwztlWFN/IcQChoEozHjg00mhvb8T94xkW8COQIvBKMRro0Y2ne66708IE7k5YiTSBUel2JoYbn2vf7C/ipMlyNODq9hXhFD+xYC/qJZMOLusu/02gjRVl6Sg6r/MGqOjUX9kEW+iNa/rL4sy3NhWYalRYNg6PpiMNGjaM+/1apBV+1g9AS9GIadGNrvdC9n8efq2FmijRyXomhzL6C6pROYgksncHAKXvzF0MJhbyYuB23SXjoRp43wpWcU7ZWh+9kscdJWlj4itEK0kNj1g0lRHC6f5ofN8DUvjTb7Lap2g3aHDYocl6JoIcd2gqfCBsFoQAKdY6HN2iR3XDrBgT/YmG1jOT+iaN/ysAgWD0mzYFwA8yzI8qJoyWEv4GSHg0ESsCDnjqL1DjHLxybVoO885OzLtRGghYRlHEwjWQk7IY+NYErRaE/1kBME85kUfGGNgwQ9gvbcDecTVDu3A0660xVOWWjJoTiY20NlSI2GExxnImivZKm05AT9KBmBE2FiLzsSRQsbQMCJdxQzdNIYCst9I4L2DDaA4CFTCecLbITS8iOEAO0fQrsZ1F9VukJoWg2ySArtuUVeHgQzgmoQPdEjaF97ueOiSKNSaEFeBVlqEi0ciscBG1h4LmUyDfKKCNrngrcXLzqqDMNek+PSYjQiaIHTJKgX0FKDIYY5N402+wI5wdwDtG2qWeHHd0u05JPDYN4B2nBGCajkLj/MD9FWyMuD8Bl7KlDFKMmL+UGjXbw8WNbqWJRFeFyKoP2AqHWHelQXSNBarg0a7ZnuJxTLhkiUBRyXFodXGu3isLd0MqTmCNk3lh8Y0WjhEFMNH7KqOu2kuPzAaIH2/BU/7YX1t6nISbJI9IKq3/tDXZxFFkU36NrJ4fXPBNofEeUCFivNiXy65B+XaLT+oTi0oA3guNRcHJcotDsvBYcKyNFmQexcHJdotOTlAdUUIzIYZG2cxtE+s4RLqvVStO9dZ0FrgfYdvcFAJyLjEOYtIdpvxQineCm5/mtYCu2ZbhelVANkHvk/Q0Shhb3ecdOdSH3Zz/IotG91c5puQT4w8vIKCm0OApucbiJPFi89Q7QV78VuuhM4AT0N0Z6/QEV7Zf3+a94ALcynvs6jtCLajp+gh2h3XuqOLaZaIOT4L3YotGQ+aekGIqzKP6NoYT5N5PRm8eRweRVBW3nNt9srmuV9Dl6JoIXDXmlF33mIrB4tH+1bvtcU+dQi9mb+D7os0e684Jvj4opSGrvC6wjaUwiCpVUmxalIYmeIVrXE/kqL0kj3foYoQAvzyb1c3awG342gfSMbzspWFR3JWxsB2nOXb6zse3HS9Wh5aHO27vSPqunFKfr7UoDW1g15dZH0byNoX0vSLRaGbl3RaL8zbnfi/XxkgDb7Qb/dif2MRnt6a7NkyUugA7TPbOn2vpOPID2030lIMgyZ/i/yhWFApH5KB4Tv/nZ7USNoc2tYvKnQaCvv1jDJRQLC1RoWYdTxJskaTk53IgHhbA0nb5YBoXL6xx9/vP4/T4P//vgj+g346u0OjXbdwvpsbHW5+6nwjRp0h3bN+u/Qrlfu0K5Z7tBu4uQO7a3lDu165X892kdff3ZrecTRaJ/cv9Xgi1+fRNA+/uZWk88fcjTaJ7c364tf79Fo7z2+vSNfP4ygffj57U4eB2gf3b+1/PqAQvso/VAcFvSYQnvva7SGxef3KLQ/rGHB8w8ptPfWatZ9Gu39dUzEBxTahyveCITl1wXa9TrxIET79TrP89/cC9E+WsuCfxSivffFWhafUWjX4sSjJyHaB2tx4n+g0K7n5IsnHtqvPlvr6V8DtF99E3xTJG0Tl3/x/hSXzf3sKyZaMWpLW/CPKbRhr2MPRp1QaL+MNjgwi1rQaB/6z0Vd+b8Xf3h/uR9Hm7BYOhC1xV8eemgfpj0XbdL9AO29AK2m65qoGaKmiXIdHjQk+EpfWHzDQitqkgYNBoO6xGu8KBiaqBvLZcNCCzUKmqbJoqghYsvLSOQDJ2y0UD9fl6BtokHwSAb5LbLRisjVtaWZLWua5Goa+Z4ouIaou5KYQKvJsrYkINnQLhdaaMH3RMPVeMsWA7RBgwANVGgI0BvSJAQdQPBVKlqtjfHMmMzntj3HVUHUnSov44aWjlaUr/GloRmTHn+EMfShi21tOJbEVLSiMMVz07qYT6QexkPoPp7WZTBdgVYUSk79CCumNMEjWYRmGlqxpDHRitL1BNtkrDURTee40cUXJWN0eSGLQn+m9bCcQCsO5/MheR6MuvOLvjGHGgBFW4TuGDpuawm02nA07qL+RV/vXl6aoihf9ur2tZ2KVhRwrzc6GtlO6cixlK5G+tANes1CCxjd+axewj1bsR0HiTASCM+Wc4CF1sb2bDydSMXeZdPErqhV5/UmRqtmrdjGjkR+Mm546U6ONNHCtoF7bLSaOZZLTW3YsGaGjd32xWRqj8ZF+XII3bk2jhwtHhBEqWT2sGZPjaap9R0Zz0py37mE7+maDB3DRmLWAnJz1nfG3Xlp0mxgSRSrRaEZzCgGWr0htC8so43bk0YdAInQAafPrwgIWhc62W4f9XtNXG/MwcfUgYm7XPzMWWs05kNXcXD7wpYmpgasu+PZqlir9SZO1cWGe305qzcndb6OHZPMPhZaiEpFxdYsDKsNGdbkSJKmkyrYOaQ7pjci8VlbNxX4VwePBFGSmnNJ6ysNbNgKQTZzxnwCrWi39aHT6ErYUWSerNaGYl0GM4oREERpOneR4E76BO0Q4ttFUWkuDZixVjMvp5YyKzpVXO/B8GkNPB6hlWh11xkfjcxxFftojXERd5dOWGjruNqfDC8Mdw5oh2ONBK6+k7KNia5pOFNN7CsGWd4zwehP5IYjVqtgN5lgPbGNiVLDMLGkmbgJjXHGsg01XGDL9rqj+AExHhCkvmLXzXnVgiGG1os6roYzijFrxQluWNOxUR0dVWXSXQCFl9sFe9aaStV2p7PLYhvLR44giojEqGULGGi1niK38cjRnBL2AgKvzfBEWjlrj2aTizY22+PmxB4faSSoBDtAIiD0cHverDeUfkmw8MWsWcTVWRs3Fb87DmKgvZjOMA8zEPYJWEywANsXVccpwbOAzCcWm7UGHltSAzYmiwRzaL3Yx0FQY6G18ehy1OiPJqZ9eTGF8RWtURWtQCsK1evLa4hiRw2hOroETrzmXNjLXjNnrXR0Meq5k/HYNi9HU3hUc/E0sEhJvoZOfTq6bAil0RiGWhQcRUqbtXxv2kZio2s0DKPRaPfgd9swpz3oh2i0PU7xgCDPZpbWnemNhjibTY9kUoM0G5JJJTb9TxljsbaJMR5N4I8jsvODUxjRYTCjQrRfBbHWkmVZ0C1D0wyLZBIikoNJy85rDVm2IPuAVASBmYdODk8szOQLHoSUzXMi854TSwqdMLcx0YDICk2BFnqPwteBj0TyBZkddJXs+OSvXvG/R/5NpLu+TL7EpYX3oP+06FvAt/kkWl6r1+Eh8luTDO9B+CJoUoiWC2LtsgR5N51+s/Pa5ePBo5QF+zQmRnL4mJOU09iyfoaTxJHh9vJrDO3tZXEae8A4UtL9XRQK7eN1TsYoaBD0/cl6J74n1DuE+2s5eUyhfbLWgT14UUFa9/lazXpIoX28lsXXi3cI67w64dEj6s3XY/H28itHv/l68PXtFp8/oN983bv/xa0Wnz3m6DdfDz+71eKLr5/Qr2ee3F+jWY85Ci33+PZmife5BdonX35xa/nmB45Cy927vXARtOuYkKfo97VrOqHe165pQb+vXdMks7HF4n3tg1tLWP9/7wvk/92vwje4stFvyiaXPGa8H7OtFDZ2sr2BScH/Wd7aBk58TJs0q8Z1Nriu0qu/kl2/LK7P2MBiMfd2NrDwf257k2ZlN2/W5k5YV5LdlbvyP7jkarVcplbjyrUsp9YKFa6yPdipZFbF+kwtr9ZqWzuZba4yqOU4sFW5fG2FiVobZDPwOz/YgQdJSAIHYMu87NIrlUytXK7VytnaFpetDWAp52vkJwdXbI1ntcLOAHqyVatAE2GTyw7y3Hatxrzs0ndSq6kFeEAdqMCBONkeZME+cV+PV7IFtVIul739U92CWivlHFfJ51Orv9k9+O3k5oYr4FzluHWT43Zax7nczcGKLuD948H17nbuZJ+rHbSAaAZvV3ALMy6d88vO7/sHnYOfOjv/hKpxp7XDZW8OucLNSSvVyRZuHRQOf7oqH3a4m5v9LWCNVa6M99LbhfdwAf/U4Vq4cob3fqtw6nGN2/99Pz3rqB3s7u2e7Oe2oP27+/vQ/hbOqXhvn/n0yTHexsfvuRtcyV4fHkD9uMYNME7NIcrc7m+7uzdZDufKeJ9cfrx9nOMKJ+ld2FG3ceuXkwI3aFX2D/Zg5lV2t7myitmDzXnD+1Pn4Pe9rHqQ28Z7xEn5kKts7XZSneTUzGHh+Pc8t9fh8H6HbECA9uY43QKcANrfW1weV2rHe2R6dwDtzzesayj9ouY6e7sHP6nc7rYKTkizcG6A99iwBlmcOfz3gKvgyuB9oezVXzk+y7AHgpS9Q7VQ2N0DtPl5DZp/K1puG29f1TIY0GYPWrstH20Op09BrvL7bmUAZupBNoNrc3CSP4TVfbxiDm7js/LgtxsP7d7Bb/AdnDv75acb5sWxXlEPf8t2CjhfxlztpIOzHtpCYT99NLgOVgvbN7se2sFhgaDNdo49W0apHasHHZyvQM/xCcxaghaXC7tpTergcmWgkg6o6rFK0BaOVS5zkN6FK1yrlAt56MD+TqtWA6K5kwIEk1yqSaV1oFYGueOt8nu1jNU5jPj2IWSkmeNUJ2W8tZM/G+zutGDQt/9N8GA1v/sep4bnysFP2VwG1s4Wzg5aeYIHelVQW+loM3iL2y7/ts+dFHL4ardA4pC6/R6mLuvp1u9ZLl852OYA7f7OYuh+zqfP2l2MWx2Mc3v4oLKHd3e43O/4n1dzCCNpJY8xzmA8KMNvFWMI47/hY/gCp24x2Z8xrkHl2X/jn7L7JF7mIETlV4Qp6DU+hgfy38PvAr6G/WIfQ/wfpM9zqBIPTvBN5QTvVX7GAzI8eLuG0wcDphVuQbBU4SFw+B6AHuK9nV3MHgw8P84czA9JByrXuEViOc5nVnSiAoXzfsGkqyy+43+1woTznl78fz0LrsJFnPi/13DChU5WmtBOKms5ifa9wtENTJZ8Pp/LQWZQzkOWsAWTNgvf4PKpm/dduSt35X9c2d5av/ixobyBhR+nsxtYbPtONrDYynsRLrdJT/z9Kb+Jk83RDtZ/mxOolaxv4YuolMvrv8lSC5s2a6fg5ZLl/AavyzIb932wOdqN39d+xBvkcnoSkyiLt+CbNMt/C76Jk0X1m/dko3KHdr3yV6FV2RnXCrQ7q5Ra2L0+YzpZhTZ3xnSyCu0ZG/gKtCr7fcZfhFaNXwEaqZ7p5EeBIbKwEu2ZYbG+vQLtzofEZcheWYH2VEpcHU1Vz+rJM5stB/MXoX0uoH9srFbCHI10tNkPiCV5sQrtqYRYkhcr0OZsnikHswLtUwHZrM9e/hq0Z5Llov9IrZ7hpPKtzlYrSUd7qrvJa9u5VWif2UJPZ0herED7FLHlYNLRXslGNylpwH72tpLsQ+Wl7oyT1/pzK9CeCj2FJXmRjla19HmRIXmxAu1roY1ZkhfpaN/I1mjKkLxIR3v+ga8qLMmLvwbtqWBO203ECGtpaCE+lYhaSXI0UtGSWwOnJmN+pKIty/Kky5K8SEf7SnPMEkPyIh3t95LtkLvWkhZ/BVrVlsayVLQYLUpD+4cwbGgsyYtUtGVDvhBZkhepaIlsjimyJC9S0b7TXYcpeZGKNvuC3F7Gkrz4S9C+1ptthLpV4UUKqISTsmwVJabkRRra7HO+aiKW5EUq2ndSt6ojluRFGtqKK5Ebp5mjkYL2Kbk6kyl58VegvTJk7071fvxafy4N7fnillyG5EUa2sWtgeQGo/j8SEF77gpj73LdpORFGtp/od4MJa+OpqqP90S1DHJ7GUvy4i9Au7yszbvwNd5YNtpTaXEJmZOQvEhB+8z2bw1kSF6koV3KwRDJi/jaYKMlNyl7V1MnRRbS0P5IJAcE/6Z+dt83KrE+nErdEvLVStpCXOmJifaZzY8sT63ESkhepKA9FRszz0lS8iIF7RWZT16zkpIXKWh/JFfEE5Ok5EUK2jfk6nPPCWM0PhmtfwkZUSsRpIkRT0KYaL35pBdLLkpKXrDRkhvMJdQsAV55HI+dbLQ/itUeL5c8OZi45AUbLbkNTxerpQZD8oKNNvsSlgTfHRNhlITkxaejfUtu5uYdT00EkpDYls9Ce2UReaGudw27kRgNJlrYwxq81Cc3IickL9hoyc3cEuqRa9iTkhdMtNkPJD5J2Ls9NC55wUb7Vu8dEQWSKs+QvPhktLCHXZJtWPE0q4ruGmolf2rTHuz1/v355lEsQWehJZIDcGRVvPsu45IXTLRw2CvZRD/GRAzJCybaU73niMj0r6uPS14w0T6TieSAUfRvg45LXnwq2vNX/BFw6ioz/1r/IooqPTHQvpPcPgkel/79+fGUkIE2axNOMBgN/1r/2HGJhRYOezCV5Ou5d0FpXPKChVa1hLFMxDsCOZjols9A+1ogSaelHC00Zwyb0feNCt2H7yTvBvMhrCJvNz4yhcjQJdGedwXgJFgwGIghecFC+y/BPOIFmIISWij5RA6vDLSqDAkFuYO34TuJSV6w0L72bjqWJrD3LSQvoi92kmiJDJNO7h/u+s1qhldTJ55ds1B9OLcFcuO0PqqKkuuriURf/CXRnvLkxmkIUDLy1ErQMCJ5wUCryhK5SdnCTdEwpYTkBQvt4mbu6cQQXFdISF4w0L4xrBHvycFosuckrhCYQHv+gSc336LiSJO6rpCQvPhEtKdkPkCvFbNR8tVE2s2I1GYCLZHYJJGgX+0e+Td5RyUvGGi9dQd9vTabxQtDSCgEJtGeGZ6EhTSadZdyMBHJiyRa71DsiXe4w8uxn3NHFQITaL3DHvR93mv4Whywb0RG45PQwlmEzCe+SaRHit5t+hAVJWroEmj/U5i1yey4IHIlXviPSl4k0S5vMJ8SJ/5N3tHjUgItkc3xJFEUcHLthfSo5EUS7eLGaVSag5P2Qg4moqcYRwsLlsjm+HIwi6u9I5IXn4b2FYkvnj5Ncbq4Wtw7LsVBhU7OJO+GcWjQaFpaXJgekbxIoM36h2JBUnB/uri7PSJ5kURLJAdIYjBUJjPcR8vRoNZGHC2RHLA8MZ+5E8rBNGiFwDhaT0uWXLWvjKcX/ohHJS8+CS1w8m6ctqZdKVQTcbrCf8SqD5wQlQzTVyuRpeLiVvaI5EUC7aluOp5w3cxFjeVl8rTkRQItHGK8Q7E+6xmi0gjkYKjjUgxt5anocUJm0+ZnyyvyacmLBFqi4UyekxxTspe39UckLz4FbfZlcDM3QsNiqCZiWEGLYmjJjdMLiRlkh/IB9HEphjZnedrEnoU4LonL0QglL+JoK8HLA4Fo2AVXsVOSF3G0Vwu5WmJhjAM5GEryIo72/GVwCz3i23h5U3rkBPQJaL/Xu4GaiNSfhWoilNRmFC2R9QokURrKskG05EUc7VN/3flzVQmEASjJizhaIsO0vL2dbwa36hPJi5fLtRFDSw7FoRxMeOH9xJaCtRFF62l/Lp4Si8sRj0hefAJaldyIH8ChGmRM5OAUEEX7mlbJKDnLBpHjUpBXRNES6cjlU5CmUpIogeRFDC0tmyPIpVDUgJK8iKE9E+xicEN/g5KDIZIXoUAN1ZPcC3KICUY8VGagJC8+Ae3TqJqIKQQt6oXHpQhaX2JzOYkUSl0ilLyIoq3Q6g9S/zocP+pVQhTtQhJxMYmUKeUkfJUQQbvj6v2AkzHClLLGNDy8RtD6h72FkzYlDkJJXnw82rJhXIdqIkcKJSXAl1yWWgmR2Aw4QWY0C1UyyKuEPxloT5dyVR5a55LSsAgkL6Joz6K1A9YAAAxdSURBVF0hnE/kOBZahJIXUbTAKVxAojIRKCcT7xL2OFrVCmWYCFpKTySUvPhotJUP6IhWEwnlUbwEXaDVRBZ/RmSYBMOJyFksJS8iaP2XB0G1Q1rOgoj2epIXUbRP/Q8KFsWqUiInoeRFBK1qwaE2eIbvW7STdqAQSKN9TcswoUab7kggefHRaMlLFnp4o2olwXGJQluB+USziShykOPSC0qEw+/1vyKcYkotUJsf0mm0VxFOcUmUXhX9mUD7aqEvt3QS8UHUM6/iaPMSeXkQWkSVVJpt8fX5J6CFs8jYivaULvr1IkGn0D4lHxTQbYhYwHHJ/4iCQqvKcslIdUKOS566Ko32R0TJMCWL4/Lfx9CSF5bpBsjs8/7aCNHuvES0bE6i70ud5o9E+1boTfUVpT1Ez88jaK8s2KtWWMiQEobCDF6vXwmQx6VbCFP/uEShzUvWxFjhxO37O1mINveBvGhNL9LyVUKIlgS2VX03Hf+HtD4O7ZWs94ulFaU4kaNqJTCfuri/wqI/ang/0RWiPZMEZZWPUmmCyHEpRJt9yTcvVzpRXG80QrSnkn2x2seU936iK0Cbs1F1stIEzoyhnMimaN8ZgnRLEaS3EbSucJuJjtwdGu2pdKsTRA5YIVrotX5bs/Q/I2if67c3y75Hoy0bwq1OpD8qH4t25/Tvt5aYWsl3t1v8PVDN8dfqGhanWRpt5c0aJlcRtOoaFu8qNFru3e0Wfwv7vinatQv75xBut7j7qfA1q79Du5GTTaq/Q7uRk02qv0O7kZNNqr9Du5GTTaq/Q7uRk02qv0O7gZPHX39+W7kfqIl4fz64f6sFdcsj6fW9x7db3H8SQfvg9mZ9TuRgQrRPfr3d4oevImgf3e7ky4cfjfaHjW8aZd3Lmrw79D6Ndq07Uz97QqF9tFazHtNov7n9eR59TaNd787Uhx+J9sl6kij0/bi/rmXxxYMQ7ZO1LNAPFFpyt6y4/AW/RfrrxfXC4OReiPYRHzziWwR/5+lKHoVovbu5g8eD/4kxk68/Eq1/9XBMeySoOpAUuU2tJNQeCf7ykEKLohZRM/+WZPj/lxTaz8jd1aIGv8ht7YIoEPaiKGia90sUEE+uJ6fQPiZ3TcO/ICJYwgtgBDX411KTerxvoQjaJ94F2d7F2ggswQqJAjzn2Wjk2nPv609BK2pGML6apGveddgaudWa3P4tWjpDrURa6psQGRLyNNI0XdJEUbI00fB1HyJoRdG/Jtv3AhY6MZMJVhs6TX60PIpWNJxm1xla/YbmtoW+IFrterdvmk4P/qy3TaOkxdHybcdtO8Z0auhTo2GK2kzSpJk0O4KqBGMmzCwxhla0HUvTNNOBapsNfabPNKmhyd1GtesYmtW22tqnoBXRCGPbu1Fc1JoKHmr63NHmWLE0oV8VTXIhfgwtUSA4WqiVuAouGdcYuyaYIq2LZX0+1eJoRRkqlP2Ly4lUgkWeNhQ8l8S6Mqs3MTCOotUaZqnfG89djBDulZA2s7VGr+80i2N5XpcnzWEcrSi3G8X2Ub857NVn7ZKtGVUeOdietXFvbNVLvUsjgdZstxtVtz2rNpQjRx8Oq/VeFznVaXvebGqi45ifhtYd2/2m1mhaU8MYmQ1cn+GZO7KcqaY1sNQsoThaUXd6Jq5bVbvZ04Yzd97D9tQpNUysi8aoYXhyLVG0WrcvYVds9rpVQbNhIEptGzexNO5p2mxUH1e1xKzVnZnhDEvWBdIcDI+Ndc3uTcazy7k8quuXczcxa8Ve0ZWrF70GTHTc57VhV+vOL6qNnuL2LZgOUzEeEESj3bQxbxdhYgyngom79SPDApveRW+oaVUievEpAUGrO9jU7As8FAVL7pd6/dnM7KOho4mS0sNNllqJi4tErQQbYl3AE0vBeIgtkUhqHDkzRUwGhDp/AUujS+QnpIseNi9dHY+qdWcoaoSxm0CrDfF0pExnl8DIxLLWa0JXi/3+2JlOZprYvkzEWtHG/eFFqTma25qoNOtGEeKTe9m9HvUmI0MzoJMJtM1xozkyndJ10Rk7SMeycVTX3aoznhFZH5g/n7SNibYrHMEMrSqyprkXM/5iMroolYSZo/Fa0VcIic9a8tNRBoCCPpqyMS9OjObFdVciaLsLhZBYQDB7/GimCaSPDVxSShddXen36xBJRamoEG2K+Kz1P/BBOvL2Mdi44P868n953+LjsxaRz4J0Hn7x5HGkiyLZBnXyC1qkIz6BFuk8+aiROCIOwBJcwX4nwD/w5ItPQgtj0y7O6l08LgkGxrOhZTulLszChkZ0LyYstZIRTE1Bn4xgIvYv2riPG/1S1XEuffEVV0ughfDawO16A+Nq3bBNbFb7U0ycEEmUGQRuRoYQlHpd02HvN5BAVMRIWeYWsW1saUA0JYi2mSCJxkKUbZnzxDMEcWFEdCkkstny0sLJMk36pIDQmzUFsWHqbctot9uw8Fyzbs4avlqJy1Ar0azh0NbspgBzUWrPzHpjCFvwcEhEzkSzgRizFjVmPVFvWEbTgJnU1vXmUBbNGdFGgu3HYiRfQZYmX0/My5FVd2xzJssSlcTF0QYZiIObxesmZBT1S1eW6bQvhjaoycZO++ICdkyhPTVknfqnT8prY2olnuDIGmolXobga51E1UoWQjDR5Mt/RPQq9D153vjQSRpaa9R3zGm3Xu0X28OLnkb9UxraEqwh2RHdi+mkUSpRFmloNXPi9E3H4nF1XB1i9y9Au9apNYp2vdMY/yCKdi0nIVrq1CraRB6pD2gbzWGzqKfM2kdUTRqkH0WzqkHuMzaVbsqspXUttW63qrRLBo+709lsKvwFaLkv1+r2Iwrtg3UMUNAg6PW9dSVRQrTUHBRl58hyZrrWtNxhn2SaQfmVeofwFTVJtKZjtvuuZg/rs6kzpWLIZ0+odwjUqw3R7c/AiYZKgnnkONSsDXVrN0X75Et0axHD91jkz8fi7SZffkW/nnnyDX+7k0eRN18/hBa+ThKPRD+qhN//8h79eubhN1RlXuQhId6LcMH3P3vIUWjvfUlbECcIaTEnlObMpmjXLnfvazcqd2jXKx+BtpZfv/gNKmxg4V9CrG6vb7G95fdkAycZ7wc71U1MfCeDTZxsjjabW78s1Eo2sMh9rJOdDSwWV8v8v2jWXbkr/2tKuTXYqXVq3FmtwhVaeVj5gy2u0OlspZvU9tSzTkfN1cpcdo9cbJ+v7YDtiuvF861MrtbZJmor8CDRvKhtc2prxa6V63Ry251OVu2onLpHQl6mdQae0+UoSAt2Op2C5wSsIQ5D46466bIrXLZV42qdwU65lgMO237XKrW9FSabFNzCBQxtqOGKijv7FS73vsYV9lZoAQyO929aN61cGRe43f39/EKtpINTLeAff+m8b21xJyfcNu7ALlc+3OOOWzj9UuP9n29uWvt7lQw8g4kcTB63DmoHrXQFC9KC2kmrkDs44GonZDRw65dMfoUUQOVk/7BwsD/IdojERKeV4zLH+8dbJ/u7qSYbFTWHM3h331MTwftkesAUhnamj1w21/np5OAkz+0Xcoe7Leir+j6Xw63D9D6o5cPO8cmA297lWsc3BGhnr4LLJ+miCaoKo3ewm+Pe53N4t0bq2D7c73Dp7dpR83hwvDvgOifc/sE++eHQ3DzDrUDL5dSTwvuTVjZLhDX2a2RPrB1W8rsrZE42Kbnd3WytMN8maiIHtYXkBdf5eYXJAJcLmdYBd1NQce19xkOr4t9XqeBcdLK1bawC2puTDlEi6uxx/8arpFp+w2qmsNsBtOCECBGV8aA1WIEWHsiotQEGtJXd1s0+kYM5qaxEC0OQzWzhbUCbx7Vf4MkMeCqs0M3ZqBwcqNlM+ZetHM5t7y7VSirpQh8Q03Aml8/XDrjdwc7v27sZok+jbr/PH6f2OvfzjapmVIB1wv3zpEDQtlpcvnycHmxrOJ/bVlu1ncPtLM4f52Ed7eVq+/njVFmlLP4td1XYxtzeAXThn7Codw/VHW5F0OH2fi7vZNTjgvo+X8bl92WIVpncPzMr5GA2KvgYF27wTzs3MIUOieKIOsf5wsGKSD7AsEIxzm9hmL34PfT1Z3yj/oz/nWqhYjwvHGCIAXiQO8AZogV0rLaIyktaucF4f4CPcx18kNvDP+8QtZeD8jFOvxe9gIkGFa6ph3jbl4MhQiwDnK7WtbOLcaaFT3JE0mUfwz7TwfgYuvURl68H5f8C0nRREuP9zsgAAAAASUVORK5CYII="/>
        <xdr:cNvSpPr>
          <a:spLocks noChangeAspect="1"/>
        </xdr:cNvSpPr>
      </xdr:nvSpPr>
      <xdr:spPr>
        <a:xfrm>
          <a:off x="46986825" y="50472975"/>
          <a:ext cx="295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257175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5"/>
  <sheetViews>
    <sheetView showGridLines="0" tabSelected="1" zoomScale="30" zoomScaleNormal="30" zoomScalePageLayoutView="0" workbookViewId="0" topLeftCell="N37">
      <selection activeCell="AP37" sqref="AP37:AP46"/>
    </sheetView>
  </sheetViews>
  <sheetFormatPr defaultColWidth="9.140625" defaultRowHeight="12.75"/>
  <cols>
    <col min="1" max="1" width="1.7109375" style="25" customWidth="1"/>
    <col min="2" max="3" width="13.421875" style="25" customWidth="1"/>
    <col min="4" max="4" width="29.8515625" style="25" bestFit="1" customWidth="1"/>
    <col min="5" max="5" width="24.421875" style="25" customWidth="1"/>
    <col min="6" max="6" width="14.421875" style="25" customWidth="1"/>
    <col min="7" max="7" width="28.140625" style="25" customWidth="1"/>
    <col min="8" max="8" width="12.421875" style="25" customWidth="1"/>
    <col min="9" max="9" width="18.7109375" style="25" customWidth="1"/>
    <col min="10" max="10" width="18.421875" style="25" customWidth="1"/>
    <col min="11" max="11" width="12.8515625" style="25" customWidth="1"/>
    <col min="12" max="12" width="16.57421875" style="25" customWidth="1"/>
    <col min="13" max="13" width="46.421875" style="25" customWidth="1"/>
    <col min="14" max="14" width="57.57421875" style="25" customWidth="1"/>
    <col min="15" max="15" width="21.421875" style="25" customWidth="1"/>
    <col min="16" max="19" width="28.28125" style="25" customWidth="1"/>
    <col min="20" max="28" width="18.57421875" style="41" customWidth="1"/>
    <col min="29" max="29" width="22.28125" style="25" customWidth="1"/>
    <col min="30" max="30" width="21.7109375" style="25" customWidth="1"/>
    <col min="31" max="31" width="23.28125" style="25" customWidth="1"/>
    <col min="32" max="32" width="27.28125" style="25" customWidth="1"/>
    <col min="33" max="33" width="21.7109375" style="25" customWidth="1"/>
    <col min="3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31.00390625" style="25" customWidth="1"/>
    <col min="49" max="49" width="25.140625" style="25" customWidth="1"/>
    <col min="50" max="50" width="27.421875" style="25" customWidth="1"/>
    <col min="51" max="51" width="24.8515625" style="25" customWidth="1"/>
    <col min="52" max="52" width="17.28125" style="25" customWidth="1"/>
    <col min="53" max="53" width="40.57421875" style="25" customWidth="1"/>
    <col min="54" max="54" width="21.140625" style="25" bestFit="1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65" width="9.140625" style="25" customWidth="1"/>
    <col min="66" max="66" width="23.8515625" style="25" hidden="1" customWidth="1"/>
    <col min="67" max="67" width="66.421875" style="25" hidden="1" customWidth="1"/>
    <col min="68" max="16384" width="9.140625" style="25" customWidth="1"/>
  </cols>
  <sheetData>
    <row r="1" spans="1:54" ht="33" customHeight="1">
      <c r="A1" s="24"/>
      <c r="B1" s="81"/>
      <c r="C1" s="82"/>
      <c r="D1" s="82"/>
      <c r="E1" s="83"/>
      <c r="F1" s="72" t="s">
        <v>182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4"/>
      <c r="BA1" s="66" t="s">
        <v>179</v>
      </c>
      <c r="BB1" s="67"/>
    </row>
    <row r="2" spans="1:54" ht="30" customHeight="1">
      <c r="A2" s="24"/>
      <c r="B2" s="84"/>
      <c r="C2" s="85"/>
      <c r="D2" s="85"/>
      <c r="E2" s="86"/>
      <c r="F2" s="75" t="s">
        <v>183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7"/>
      <c r="BA2" s="68" t="s">
        <v>180</v>
      </c>
      <c r="BB2" s="69"/>
    </row>
    <row r="3" spans="1:67" s="39" customFormat="1" ht="30" customHeight="1">
      <c r="A3" s="31"/>
      <c r="B3" s="87"/>
      <c r="C3" s="88"/>
      <c r="D3" s="88"/>
      <c r="E3" s="89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80"/>
      <c r="BA3" s="70" t="s">
        <v>181</v>
      </c>
      <c r="BB3" s="71"/>
      <c r="BN3" s="42" t="s">
        <v>30</v>
      </c>
      <c r="BO3" s="43" t="s">
        <v>31</v>
      </c>
    </row>
    <row r="4" spans="1:67" ht="30">
      <c r="A4" s="24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20"/>
      <c r="BN4" s="26" t="s">
        <v>35</v>
      </c>
      <c r="BO4" s="27" t="s">
        <v>32</v>
      </c>
    </row>
    <row r="5" spans="1:67" ht="30">
      <c r="A5" s="24"/>
      <c r="B5" s="96" t="s">
        <v>164</v>
      </c>
      <c r="C5" s="97"/>
      <c r="D5" s="98"/>
      <c r="E5" s="98"/>
      <c r="F5" s="99"/>
      <c r="G5" s="100">
        <v>45288</v>
      </c>
      <c r="H5" s="101"/>
      <c r="I5" s="101"/>
      <c r="J5" s="101"/>
      <c r="K5" s="101"/>
      <c r="L5" s="101"/>
      <c r="M5" s="102"/>
      <c r="N5" s="106"/>
      <c r="O5" s="16"/>
      <c r="P5" s="16"/>
      <c r="Q5" s="16"/>
      <c r="R5" s="16"/>
      <c r="S5" s="16"/>
      <c r="T5" s="96" t="s">
        <v>159</v>
      </c>
      <c r="U5" s="98"/>
      <c r="V5" s="98"/>
      <c r="W5" s="99"/>
      <c r="X5" s="100" t="s">
        <v>333</v>
      </c>
      <c r="Y5" s="101"/>
      <c r="Z5" s="101"/>
      <c r="AA5" s="101"/>
      <c r="AB5" s="111"/>
      <c r="AC5" s="112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  <c r="BN5" s="28" t="s">
        <v>41</v>
      </c>
      <c r="BO5" s="27" t="s">
        <v>33</v>
      </c>
    </row>
    <row r="6" spans="1:67" ht="15.75">
      <c r="A6" s="24"/>
      <c r="B6" s="96"/>
      <c r="C6" s="97"/>
      <c r="D6" s="98"/>
      <c r="E6" s="98"/>
      <c r="F6" s="99"/>
      <c r="G6" s="103"/>
      <c r="H6" s="104"/>
      <c r="I6" s="104"/>
      <c r="J6" s="104"/>
      <c r="K6" s="104"/>
      <c r="L6" s="104"/>
      <c r="M6" s="105"/>
      <c r="N6" s="107"/>
      <c r="O6" s="16"/>
      <c r="P6" s="16"/>
      <c r="Q6" s="16"/>
      <c r="R6" s="16"/>
      <c r="S6" s="16"/>
      <c r="T6" s="96"/>
      <c r="U6" s="98"/>
      <c r="V6" s="98"/>
      <c r="W6" s="99"/>
      <c r="X6" s="103"/>
      <c r="Y6" s="104"/>
      <c r="Z6" s="104"/>
      <c r="AA6" s="104"/>
      <c r="AB6" s="113"/>
      <c r="AC6" s="114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  <c r="BN6" s="28" t="s">
        <v>46</v>
      </c>
      <c r="BO6" s="27" t="s">
        <v>34</v>
      </c>
    </row>
    <row r="7" spans="1:67" ht="15">
      <c r="A7" s="24"/>
      <c r="B7" s="96" t="s">
        <v>161</v>
      </c>
      <c r="C7" s="97"/>
      <c r="D7" s="98"/>
      <c r="E7" s="98"/>
      <c r="F7" s="99"/>
      <c r="G7" s="103" t="s">
        <v>331</v>
      </c>
      <c r="H7" s="104"/>
      <c r="I7" s="104"/>
      <c r="J7" s="104"/>
      <c r="K7" s="104"/>
      <c r="L7" s="104"/>
      <c r="M7" s="105"/>
      <c r="N7" s="118"/>
      <c r="O7" s="16"/>
      <c r="P7" s="16"/>
      <c r="Q7" s="16"/>
      <c r="R7" s="16"/>
      <c r="S7" s="16"/>
      <c r="T7" s="96" t="s">
        <v>160</v>
      </c>
      <c r="U7" s="98"/>
      <c r="V7" s="98"/>
      <c r="W7" s="99"/>
      <c r="X7" s="103" t="s">
        <v>332</v>
      </c>
      <c r="Y7" s="104"/>
      <c r="Z7" s="104"/>
      <c r="AA7" s="104"/>
      <c r="AB7" s="113"/>
      <c r="AC7" s="114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  <c r="BN7" s="28" t="s">
        <v>49</v>
      </c>
      <c r="BO7" s="27" t="s">
        <v>36</v>
      </c>
    </row>
    <row r="8" spans="1:67" ht="15">
      <c r="A8" s="24"/>
      <c r="B8" s="96"/>
      <c r="C8" s="97"/>
      <c r="D8" s="98"/>
      <c r="E8" s="98"/>
      <c r="F8" s="99"/>
      <c r="G8" s="115"/>
      <c r="H8" s="116"/>
      <c r="I8" s="116"/>
      <c r="J8" s="116"/>
      <c r="K8" s="116"/>
      <c r="L8" s="116"/>
      <c r="M8" s="117"/>
      <c r="N8" s="118"/>
      <c r="O8" s="16"/>
      <c r="P8" s="16"/>
      <c r="Q8" s="16"/>
      <c r="R8" s="16"/>
      <c r="S8" s="16"/>
      <c r="T8" s="96"/>
      <c r="U8" s="98"/>
      <c r="V8" s="98"/>
      <c r="W8" s="99"/>
      <c r="X8" s="115"/>
      <c r="Y8" s="116"/>
      <c r="Z8" s="116"/>
      <c r="AA8" s="116"/>
      <c r="AB8" s="119"/>
      <c r="AC8" s="120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  <c r="BN8" s="28" t="s">
        <v>148</v>
      </c>
      <c r="BO8" s="27" t="s">
        <v>37</v>
      </c>
    </row>
    <row r="9" spans="1:67" ht="30">
      <c r="A9" s="24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0"/>
      <c r="BN9" s="28" t="s">
        <v>56</v>
      </c>
      <c r="BO9" s="27" t="s">
        <v>38</v>
      </c>
    </row>
    <row r="10" spans="1:67" ht="30">
      <c r="A10" s="24"/>
      <c r="B10" s="90" t="s">
        <v>17</v>
      </c>
      <c r="C10" s="90"/>
      <c r="D10" s="90"/>
      <c r="E10" s="90"/>
      <c r="F10" s="90"/>
      <c r="G10" s="90" t="s">
        <v>8</v>
      </c>
      <c r="H10" s="90"/>
      <c r="I10" s="90"/>
      <c r="J10" s="90"/>
      <c r="K10" s="90"/>
      <c r="L10" s="90" t="s">
        <v>86</v>
      </c>
      <c r="M10" s="90"/>
      <c r="N10" s="90" t="s">
        <v>158</v>
      </c>
      <c r="O10" s="90"/>
      <c r="P10" s="90"/>
      <c r="Q10" s="121" t="s">
        <v>173</v>
      </c>
      <c r="R10" s="122"/>
      <c r="S10" s="123"/>
      <c r="T10" s="90" t="s">
        <v>15</v>
      </c>
      <c r="U10" s="90"/>
      <c r="V10" s="90"/>
      <c r="W10" s="90"/>
      <c r="X10" s="90"/>
      <c r="Y10" s="90"/>
      <c r="Z10" s="90"/>
      <c r="AA10" s="90"/>
      <c r="AB10" s="49"/>
      <c r="AC10" s="90" t="s">
        <v>16</v>
      </c>
      <c r="AD10" s="90"/>
      <c r="AE10" s="90"/>
      <c r="AF10" s="90"/>
      <c r="AG10" s="90"/>
      <c r="AH10" s="90" t="s">
        <v>146</v>
      </c>
      <c r="AI10" s="90"/>
      <c r="AJ10" s="90"/>
      <c r="AK10" s="90"/>
      <c r="AL10" s="90"/>
      <c r="AM10" s="90"/>
      <c r="AN10" s="90"/>
      <c r="AO10" s="90"/>
      <c r="AP10" s="121" t="s">
        <v>178</v>
      </c>
      <c r="AQ10" s="122"/>
      <c r="AR10" s="123"/>
      <c r="AS10" s="90" t="s">
        <v>147</v>
      </c>
      <c r="AT10" s="90"/>
      <c r="AU10" s="90"/>
      <c r="AV10" s="90"/>
      <c r="AW10" s="90"/>
      <c r="AX10" s="90" t="s">
        <v>18</v>
      </c>
      <c r="AY10" s="90"/>
      <c r="AZ10" s="90"/>
      <c r="BA10" s="90"/>
      <c r="BB10" s="90"/>
      <c r="BC10" s="29"/>
      <c r="BD10" s="29"/>
      <c r="BE10" s="29"/>
      <c r="BF10" s="29"/>
      <c r="BG10" s="29"/>
      <c r="BN10" s="28" t="s">
        <v>60</v>
      </c>
      <c r="BO10" s="27" t="s">
        <v>39</v>
      </c>
    </row>
    <row r="11" spans="1:67" ht="15">
      <c r="A11" s="24"/>
      <c r="B11" s="65" t="s">
        <v>156</v>
      </c>
      <c r="C11" s="124" t="s">
        <v>165</v>
      </c>
      <c r="D11" s="65" t="s">
        <v>157</v>
      </c>
      <c r="E11" s="65" t="s">
        <v>166</v>
      </c>
      <c r="F11" s="65" t="s">
        <v>9</v>
      </c>
      <c r="G11" s="65" t="s">
        <v>10</v>
      </c>
      <c r="H11" s="64" t="s">
        <v>4</v>
      </c>
      <c r="I11" s="64" t="s">
        <v>6</v>
      </c>
      <c r="J11" s="64" t="s">
        <v>7</v>
      </c>
      <c r="K11" s="64" t="s">
        <v>5</v>
      </c>
      <c r="L11" s="91" t="s">
        <v>28</v>
      </c>
      <c r="M11" s="91" t="s">
        <v>29</v>
      </c>
      <c r="N11" s="65" t="s">
        <v>167</v>
      </c>
      <c r="O11" s="91" t="s">
        <v>168</v>
      </c>
      <c r="P11" s="64" t="s">
        <v>169</v>
      </c>
      <c r="Q11" s="92" t="s">
        <v>170</v>
      </c>
      <c r="R11" s="92" t="s">
        <v>171</v>
      </c>
      <c r="S11" s="92" t="s">
        <v>172</v>
      </c>
      <c r="T11" s="64" t="s">
        <v>141</v>
      </c>
      <c r="U11" s="64" t="s">
        <v>142</v>
      </c>
      <c r="V11" s="64" t="s">
        <v>143</v>
      </c>
      <c r="W11" s="64" t="s">
        <v>12</v>
      </c>
      <c r="X11" s="64" t="s">
        <v>144</v>
      </c>
      <c r="Y11" s="64" t="s">
        <v>145</v>
      </c>
      <c r="Z11" s="64" t="s">
        <v>13</v>
      </c>
      <c r="AA11" s="64" t="s">
        <v>174</v>
      </c>
      <c r="AB11" s="92" t="s">
        <v>175</v>
      </c>
      <c r="AC11" s="65" t="s">
        <v>19</v>
      </c>
      <c r="AD11" s="65" t="s">
        <v>20</v>
      </c>
      <c r="AE11" s="65" t="s">
        <v>21</v>
      </c>
      <c r="AF11" s="65" t="s">
        <v>22</v>
      </c>
      <c r="AG11" s="65" t="s">
        <v>23</v>
      </c>
      <c r="AH11" s="64" t="s">
        <v>96</v>
      </c>
      <c r="AI11" s="64" t="s">
        <v>25</v>
      </c>
      <c r="AJ11" s="64" t="s">
        <v>97</v>
      </c>
      <c r="AK11" s="64" t="s">
        <v>26</v>
      </c>
      <c r="AL11" s="64" t="s">
        <v>24</v>
      </c>
      <c r="AM11" s="64" t="s">
        <v>27</v>
      </c>
      <c r="AN11" s="64" t="s">
        <v>162</v>
      </c>
      <c r="AO11" s="64" t="s">
        <v>14</v>
      </c>
      <c r="AP11" s="92" t="s">
        <v>175</v>
      </c>
      <c r="AQ11" s="92" t="s">
        <v>176</v>
      </c>
      <c r="AR11" s="92" t="s">
        <v>177</v>
      </c>
      <c r="AS11" s="65" t="s">
        <v>0</v>
      </c>
      <c r="AT11" s="65" t="s">
        <v>1</v>
      </c>
      <c r="AU11" s="65" t="s">
        <v>2</v>
      </c>
      <c r="AV11" s="65" t="s">
        <v>3</v>
      </c>
      <c r="AW11" s="65" t="s">
        <v>11</v>
      </c>
      <c r="AX11" s="65" t="s">
        <v>151</v>
      </c>
      <c r="AY11" s="65" t="s">
        <v>152</v>
      </c>
      <c r="AZ11" s="65" t="s">
        <v>18</v>
      </c>
      <c r="BA11" s="65"/>
      <c r="BB11" s="65"/>
      <c r="BN11" s="28" t="s">
        <v>62</v>
      </c>
      <c r="BO11" s="27" t="s">
        <v>40</v>
      </c>
    </row>
    <row r="12" spans="1:67" ht="62.25" customHeight="1">
      <c r="A12" s="24"/>
      <c r="B12" s="65"/>
      <c r="C12" s="125"/>
      <c r="D12" s="65"/>
      <c r="E12" s="65"/>
      <c r="F12" s="65"/>
      <c r="G12" s="65"/>
      <c r="H12" s="64"/>
      <c r="I12" s="64"/>
      <c r="J12" s="64"/>
      <c r="K12" s="64"/>
      <c r="L12" s="91"/>
      <c r="M12" s="91"/>
      <c r="N12" s="65"/>
      <c r="O12" s="91"/>
      <c r="P12" s="64"/>
      <c r="Q12" s="93"/>
      <c r="R12" s="93"/>
      <c r="S12" s="93"/>
      <c r="T12" s="64"/>
      <c r="U12" s="64"/>
      <c r="V12" s="64"/>
      <c r="W12" s="64"/>
      <c r="X12" s="64"/>
      <c r="Y12" s="64"/>
      <c r="Z12" s="64"/>
      <c r="AA12" s="64"/>
      <c r="AB12" s="93"/>
      <c r="AC12" s="65"/>
      <c r="AD12" s="65"/>
      <c r="AE12" s="65"/>
      <c r="AF12" s="65"/>
      <c r="AG12" s="65"/>
      <c r="AH12" s="64"/>
      <c r="AI12" s="64"/>
      <c r="AJ12" s="64"/>
      <c r="AK12" s="64"/>
      <c r="AL12" s="64"/>
      <c r="AM12" s="64"/>
      <c r="AN12" s="64"/>
      <c r="AO12" s="64"/>
      <c r="AP12" s="93"/>
      <c r="AQ12" s="93"/>
      <c r="AR12" s="93"/>
      <c r="AS12" s="65"/>
      <c r="AT12" s="65"/>
      <c r="AU12" s="65"/>
      <c r="AV12" s="65"/>
      <c r="AW12" s="65"/>
      <c r="AX12" s="65"/>
      <c r="AY12" s="65"/>
      <c r="AZ12" s="30" t="s">
        <v>153</v>
      </c>
      <c r="BA12" s="30" t="s">
        <v>154</v>
      </c>
      <c r="BB12" s="30" t="s">
        <v>155</v>
      </c>
      <c r="BN12" s="28" t="s">
        <v>68</v>
      </c>
      <c r="BO12" s="27" t="s">
        <v>42</v>
      </c>
    </row>
    <row r="13" spans="1:67" s="39" customFormat="1" ht="110.25">
      <c r="A13" s="31"/>
      <c r="B13" s="134" t="s">
        <v>185</v>
      </c>
      <c r="C13" s="134" t="s">
        <v>186</v>
      </c>
      <c r="D13" s="133" t="s">
        <v>187</v>
      </c>
      <c r="E13" s="133" t="s">
        <v>188</v>
      </c>
      <c r="F13" s="129" t="s">
        <v>189</v>
      </c>
      <c r="G13" s="129" t="s">
        <v>190</v>
      </c>
      <c r="H13" s="129">
        <v>9</v>
      </c>
      <c r="I13" s="129">
        <v>30</v>
      </c>
      <c r="J13" s="129">
        <v>0</v>
      </c>
      <c r="K13" s="129">
        <v>39</v>
      </c>
      <c r="L13" s="126" t="s">
        <v>41</v>
      </c>
      <c r="M13" s="32" t="s">
        <v>131</v>
      </c>
      <c r="N13" s="32" t="s">
        <v>191</v>
      </c>
      <c r="O13" s="126" t="s">
        <v>41</v>
      </c>
      <c r="P13" s="32" t="s">
        <v>192</v>
      </c>
      <c r="Q13" s="51" t="s">
        <v>193</v>
      </c>
      <c r="R13" s="51" t="s">
        <v>193</v>
      </c>
      <c r="S13" s="32" t="s">
        <v>194</v>
      </c>
      <c r="T13" s="32">
        <v>2</v>
      </c>
      <c r="U13" s="32">
        <v>2</v>
      </c>
      <c r="V13" s="52">
        <f>+T13*U13</f>
        <v>4</v>
      </c>
      <c r="W13" s="51" t="str">
        <f>IF(AND(V13&gt;=0,V13&lt;=4),"BAJO",IF(AND(V13&gt;=6,V13&lt;=8),"MEDIO",IF(AND(V13&gt;=10,V13&lt;=20),"ALTO",IF(AND(V13&gt;=24,V13&lt;=40),"MUY ALTO"))))</f>
        <v>BAJO</v>
      </c>
      <c r="X13" s="32">
        <v>25</v>
      </c>
      <c r="Y13" s="51">
        <f>+V13*X13</f>
        <v>100</v>
      </c>
      <c r="Z13" s="51" t="str">
        <f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MEJORABLE</v>
      </c>
      <c r="AA13" s="51" t="str">
        <f>+IF(AND(Y13&gt;=0.1,Y13&lt;=31),"IV",IF(AND(Y13&gt;=40,Y13&lt;=120),"III",IF(AND(Y13&gt;=150,Y13&lt;=500),"II",IF(AND(Y13&gt;=600,Y13&lt;=4000),"I",IF(AND(Y13=0),"-")))))</f>
        <v>III</v>
      </c>
      <c r="AB13" s="51">
        <v>39</v>
      </c>
      <c r="AC13" s="32" t="s">
        <v>195</v>
      </c>
      <c r="AD13" s="32" t="s">
        <v>195</v>
      </c>
      <c r="AE13" s="32" t="s">
        <v>195</v>
      </c>
      <c r="AF13" s="53" t="s">
        <v>196</v>
      </c>
      <c r="AG13" s="54" t="s">
        <v>197</v>
      </c>
      <c r="AH13" s="32">
        <v>1</v>
      </c>
      <c r="AI13" s="32">
        <v>2</v>
      </c>
      <c r="AJ13" s="51">
        <f>+AH13*AI13</f>
        <v>2</v>
      </c>
      <c r="AK13" s="51" t="str">
        <f>IF(AND(AJ13&gt;=0,AJ13&lt;=4),"BAJO",IF(AND(AJ13&gt;=6,AJ13&lt;=8),"MEDIO",IF(AND(AJ13&gt;=10,AJ13&lt;=20),"ALTO",IF(AND(AJ13&gt;=24,AJ13&lt;=40),"MUY ALTO"))))</f>
        <v>BAJO</v>
      </c>
      <c r="AL13" s="32">
        <v>25</v>
      </c>
      <c r="AM13" s="52">
        <f>+AJ13*AL13</f>
        <v>50</v>
      </c>
      <c r="AN13" s="51" t="str">
        <f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52" t="str">
        <f aca="true" t="shared" si="0" ref="AO13:AO18">+IF(AND(AM13&gt;=0.1,AM13&lt;=31),"IV",IF(AND(AM13&gt;=40,AM13&lt;=120),"III",IF(AND(AM13&gt;=150,AM13&lt;=500),"II",IF(AND(AM13&gt;=600,AM13&lt;=4000),"I",IF(AND(AM13=0),"-")))))</f>
        <v>III</v>
      </c>
      <c r="AP13" s="52">
        <v>39</v>
      </c>
      <c r="AQ13" s="52" t="s">
        <v>192</v>
      </c>
      <c r="AR13" s="52" t="s">
        <v>198</v>
      </c>
      <c r="AS13" s="52" t="s">
        <v>195</v>
      </c>
      <c r="AT13" s="52" t="s">
        <v>195</v>
      </c>
      <c r="AU13" s="52" t="s">
        <v>195</v>
      </c>
      <c r="AV13" s="52" t="s">
        <v>196</v>
      </c>
      <c r="AW13" s="52" t="s">
        <v>197</v>
      </c>
      <c r="AX13" s="52" t="s">
        <v>199</v>
      </c>
      <c r="AY13" s="55"/>
      <c r="AZ13" s="55"/>
      <c r="BA13" s="56"/>
      <c r="BB13" s="56" t="s">
        <v>200</v>
      </c>
      <c r="BN13" s="28" t="s">
        <v>75</v>
      </c>
      <c r="BO13" s="27" t="s">
        <v>43</v>
      </c>
    </row>
    <row r="14" spans="1:67" s="39" customFormat="1" ht="60">
      <c r="A14" s="31"/>
      <c r="B14" s="134"/>
      <c r="C14" s="134"/>
      <c r="D14" s="133"/>
      <c r="E14" s="133"/>
      <c r="F14" s="132"/>
      <c r="G14" s="132"/>
      <c r="H14" s="132"/>
      <c r="I14" s="132"/>
      <c r="J14" s="132"/>
      <c r="K14" s="132"/>
      <c r="L14" s="127"/>
      <c r="M14" s="32" t="s">
        <v>42</v>
      </c>
      <c r="N14" s="32" t="s">
        <v>201</v>
      </c>
      <c r="O14" s="127"/>
      <c r="P14" s="32" t="s">
        <v>202</v>
      </c>
      <c r="Q14" s="51" t="s">
        <v>203</v>
      </c>
      <c r="R14" s="51" t="s">
        <v>204</v>
      </c>
      <c r="S14" s="32" t="s">
        <v>205</v>
      </c>
      <c r="T14" s="32">
        <v>2</v>
      </c>
      <c r="U14" s="32">
        <v>2</v>
      </c>
      <c r="V14" s="52">
        <f>+T14*U14</f>
        <v>4</v>
      </c>
      <c r="W14" s="51" t="str">
        <f>IF(AND(V14&gt;=0,V14&lt;=4),"BAJO",IF(AND(V14&gt;=6,V14&lt;=8),"MEDIO",IF(AND(V14&gt;=10,V14&lt;=20),"ALTO",IF(AND(V14&gt;=24,V14&lt;=40),"MUY ALTO"))))</f>
        <v>BAJO</v>
      </c>
      <c r="X14" s="32">
        <v>25</v>
      </c>
      <c r="Y14" s="51">
        <f>+V14*X14</f>
        <v>100</v>
      </c>
      <c r="Z14" s="51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MEJORABLE</v>
      </c>
      <c r="AA14" s="51" t="str">
        <f>+IF(AND(Y14&gt;=0.1,Y14&lt;=31),"IV",IF(AND(Y14&gt;=40,Y14&lt;=120),"III",IF(AND(Y14&gt;=150,Y14&lt;=500),"II",IF(AND(Y14&gt;=600,Y14&lt;=4000),"I",IF(AND(Y14=0),"-")))))</f>
        <v>III</v>
      </c>
      <c r="AB14" s="63">
        <v>39</v>
      </c>
      <c r="AC14" s="32" t="s">
        <v>195</v>
      </c>
      <c r="AD14" s="32" t="s">
        <v>195</v>
      </c>
      <c r="AE14" s="32" t="s">
        <v>206</v>
      </c>
      <c r="AF14" s="56" t="s">
        <v>207</v>
      </c>
      <c r="AG14" s="32" t="s">
        <v>195</v>
      </c>
      <c r="AH14" s="32">
        <v>2</v>
      </c>
      <c r="AI14" s="32">
        <v>1</v>
      </c>
      <c r="AJ14" s="51">
        <f>+AH14*AI14</f>
        <v>2</v>
      </c>
      <c r="AK14" s="51" t="str">
        <f>IF(AND(AJ14&gt;=0,AJ14&lt;=4),"BAJO",IF(AND(AJ14&gt;=6,AJ14&lt;=8),"MEDIO",IF(AND(AJ14&gt;=10,AJ14&lt;=20),"ALTO",IF(AND(AJ14&gt;=24,AJ14&lt;=40),"MUY ALTO"))))</f>
        <v>BAJO</v>
      </c>
      <c r="AL14" s="32">
        <v>10</v>
      </c>
      <c r="AM14" s="52">
        <f>+AJ14*AL14</f>
        <v>20</v>
      </c>
      <c r="AN14" s="51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ACEPTABLE</v>
      </c>
      <c r="AO14" s="52" t="str">
        <f t="shared" si="0"/>
        <v>IV</v>
      </c>
      <c r="AP14" s="52">
        <v>39</v>
      </c>
      <c r="AQ14" s="52" t="s">
        <v>208</v>
      </c>
      <c r="AR14" s="52" t="s">
        <v>209</v>
      </c>
      <c r="AS14" s="52" t="s">
        <v>195</v>
      </c>
      <c r="AT14" s="52" t="s">
        <v>195</v>
      </c>
      <c r="AU14" s="52" t="s">
        <v>206</v>
      </c>
      <c r="AV14" s="52" t="s">
        <v>210</v>
      </c>
      <c r="AW14" s="52" t="s">
        <v>195</v>
      </c>
      <c r="AX14" s="52" t="s">
        <v>199</v>
      </c>
      <c r="AY14" s="55"/>
      <c r="AZ14" s="55"/>
      <c r="BA14" s="56"/>
      <c r="BB14" s="56" t="s">
        <v>200</v>
      </c>
      <c r="BN14" s="28" t="s">
        <v>73</v>
      </c>
      <c r="BO14" s="27" t="s">
        <v>44</v>
      </c>
    </row>
    <row r="15" spans="1:67" s="39" customFormat="1" ht="90">
      <c r="A15" s="31"/>
      <c r="B15" s="134"/>
      <c r="C15" s="134"/>
      <c r="D15" s="133"/>
      <c r="E15" s="133"/>
      <c r="F15" s="132"/>
      <c r="G15" s="132"/>
      <c r="H15" s="132"/>
      <c r="I15" s="132"/>
      <c r="J15" s="132"/>
      <c r="K15" s="132"/>
      <c r="L15" s="127"/>
      <c r="M15" s="32" t="s">
        <v>112</v>
      </c>
      <c r="N15" s="32" t="s">
        <v>211</v>
      </c>
      <c r="O15" s="127"/>
      <c r="P15" s="32" t="s">
        <v>212</v>
      </c>
      <c r="Q15" s="51" t="s">
        <v>193</v>
      </c>
      <c r="R15" s="51" t="s">
        <v>213</v>
      </c>
      <c r="S15" s="32" t="s">
        <v>214</v>
      </c>
      <c r="T15" s="32">
        <v>1</v>
      </c>
      <c r="U15" s="32">
        <v>2</v>
      </c>
      <c r="V15" s="52">
        <f>+T15*U15</f>
        <v>2</v>
      </c>
      <c r="W15" s="51" t="str">
        <f>IF(AND(V15&gt;=0,V15&lt;=4),"BAJO",IF(AND(V15&gt;=6,V15&lt;=8),"MEDIO",IF(AND(V15&gt;=10,V15&lt;=20),"ALTO",IF(AND(V15&gt;=24,V15&lt;=40),"MUY ALTO"))))</f>
        <v>BAJO</v>
      </c>
      <c r="X15" s="56">
        <v>60</v>
      </c>
      <c r="Y15" s="52">
        <f>+V15*X15</f>
        <v>120</v>
      </c>
      <c r="Z15" s="51" t="str">
        <f>IF(AND(Y15&gt;=1,Y15&lt;=30),"RIESGO ACEPTABLE",IF(AND(Y15&gt;=40,Y15&lt;=120),"RIESGO MEJORABLE",IF(AND(Y15&gt;=150,Y15&lt;=500),"RIESGO NO ACEPTABLE O ACEPTABLE CON CONTROL ESPECIFICO",IF(AND(Y15&gt;=600,Y15&lt;=4000),"RIESGO NO ACEPTABLE",IF(AND(Y15=0),"-")))))</f>
        <v>RIESGO MEJORABLE</v>
      </c>
      <c r="AA15" s="51" t="str">
        <f>+IF(AND(Y15&gt;=0.1,Y15&lt;=31),"IV",IF(AND(Y15&gt;=40,Y15&lt;=120),"III",IF(AND(Y15&gt;=150,Y15&lt;=500),"II",IF(AND(Y15&gt;=600,Y15&lt;=4000),"I",IF(AND(Y15=0),"-")))))</f>
        <v>III</v>
      </c>
      <c r="AB15" s="63">
        <v>39</v>
      </c>
      <c r="AC15" s="32" t="s">
        <v>195</v>
      </c>
      <c r="AD15" s="32" t="s">
        <v>195</v>
      </c>
      <c r="AE15" s="32" t="s">
        <v>195</v>
      </c>
      <c r="AF15" s="56" t="s">
        <v>215</v>
      </c>
      <c r="AG15" s="32" t="s">
        <v>216</v>
      </c>
      <c r="AH15" s="32">
        <v>2</v>
      </c>
      <c r="AI15" s="32">
        <v>1</v>
      </c>
      <c r="AJ15" s="51">
        <f>+AH15*AI15</f>
        <v>2</v>
      </c>
      <c r="AK15" s="51" t="str">
        <f>IF(AND(AJ15&gt;=0,AJ15&lt;=4),"BAJO",IF(AND(AJ15&gt;=6,AJ15&lt;=8),"MEDIO",IF(AND(AJ15&gt;=10,AJ15&lt;=20),"ALTO",IF(AND(AJ15&gt;=24,AJ15&lt;=40),"MUY ALTO"))))</f>
        <v>BAJO</v>
      </c>
      <c r="AL15" s="56">
        <v>25</v>
      </c>
      <c r="AM15" s="52">
        <f>+AJ15*AL15</f>
        <v>50</v>
      </c>
      <c r="AN15" s="51" t="str">
        <f>IF(AND(AM15&gt;=1,AM15&lt;=30),"RIESGO ACEPTABLE",IF(AND(AM15&gt;=40,AM15&lt;=120),"RIESGO MEJORABLE",IF(AND(AM15&gt;=150,AM15&lt;=500),"RIESGO NO ACEPTABLE O ACEPTABLE CON CONTROL ESPECIFICO",IF(AND(AM15&gt;=600,AM15&lt;=4000),"RIESGO NO ACEPTABLE",IF(AND(AM15=0),"-")))))</f>
        <v>RIESGO MEJORABLE</v>
      </c>
      <c r="AO15" s="52" t="str">
        <f t="shared" si="0"/>
        <v>III</v>
      </c>
      <c r="AP15" s="52">
        <v>39</v>
      </c>
      <c r="AQ15" s="52" t="s">
        <v>217</v>
      </c>
      <c r="AR15" s="52" t="s">
        <v>209</v>
      </c>
      <c r="AS15" s="52" t="s">
        <v>195</v>
      </c>
      <c r="AT15" s="52" t="s">
        <v>195</v>
      </c>
      <c r="AU15" s="52" t="s">
        <v>195</v>
      </c>
      <c r="AV15" s="52" t="s">
        <v>215</v>
      </c>
      <c r="AW15" s="52" t="s">
        <v>218</v>
      </c>
      <c r="AX15" s="52" t="s">
        <v>199</v>
      </c>
      <c r="AY15" s="56"/>
      <c r="AZ15" s="56"/>
      <c r="BA15" s="56"/>
      <c r="BB15" s="56" t="s">
        <v>200</v>
      </c>
      <c r="BO15" s="27" t="s">
        <v>45</v>
      </c>
    </row>
    <row r="16" spans="1:67" s="39" customFormat="1" ht="93">
      <c r="A16" s="31"/>
      <c r="B16" s="134"/>
      <c r="C16" s="134"/>
      <c r="D16" s="133"/>
      <c r="E16" s="133"/>
      <c r="F16" s="132"/>
      <c r="G16" s="132"/>
      <c r="H16" s="132"/>
      <c r="I16" s="132"/>
      <c r="J16" s="132"/>
      <c r="K16" s="132"/>
      <c r="L16" s="128"/>
      <c r="M16" s="32" t="s">
        <v>132</v>
      </c>
      <c r="N16" s="32" t="s">
        <v>220</v>
      </c>
      <c r="O16" s="128"/>
      <c r="P16" s="57" t="s">
        <v>219</v>
      </c>
      <c r="Q16" s="51" t="s">
        <v>195</v>
      </c>
      <c r="R16" s="51" t="s">
        <v>221</v>
      </c>
      <c r="S16" s="51" t="s">
        <v>222</v>
      </c>
      <c r="T16" s="32">
        <v>2</v>
      </c>
      <c r="U16" s="32">
        <v>1</v>
      </c>
      <c r="V16" s="35">
        <f aca="true" t="shared" si="1" ref="V16:V27">+T16*U16</f>
        <v>2</v>
      </c>
      <c r="W16" s="33" t="str">
        <f aca="true" t="shared" si="2" ref="W16:W28">IF(AND(V16&gt;=0,V16&lt;=4),"BAJO",IF(AND(V16&gt;=6,V16&lt;=8),"MEDIO",IF(AND(V16&gt;=10,V16&lt;=20),"ALTO",IF(AND(V16&gt;=24,V16&lt;=40),"MUY ALTO"))))</f>
        <v>BAJO</v>
      </c>
      <c r="X16" s="32">
        <v>60</v>
      </c>
      <c r="Y16" s="33">
        <f aca="true" t="shared" si="3" ref="Y16:Y28">+V16*X16</f>
        <v>120</v>
      </c>
      <c r="Z16" s="33" t="str">
        <f aca="true" t="shared" si="4" ref="Z16:Z43">IF(AND(Y16&gt;=1,Y16&lt;=30),"RIESGO ACEPTABLE",IF(AND(Y16&gt;=40,Y16&lt;=120),"RIESGO MEJORABLE",IF(AND(Y16&gt;=150,Y16&lt;=500),"RIESGO NO ACEPTABLE O ACEPTABLE CON CONTROL ESPECIFICO",IF(AND(Y16&gt;=600,Y16&lt;=4000),"RIESGO NO ACEPTABLE",IF(AND(Y16=0),"-")))))</f>
        <v>RIESGO MEJORABLE</v>
      </c>
      <c r="AA16" s="33" t="str">
        <f aca="true" t="shared" si="5" ref="AA16:AA36">+IF(AND(Y16&gt;=0.1,Y16&lt;=31),"IV",IF(AND(Y16&gt;=40,Y16&lt;=120),"III",IF(AND(Y16&gt;=150,Y16&lt;=500),"II",IF(AND(Y16&gt;=600,Y16&lt;=4000),"I",IF(AND(Y16=0),"-")))))</f>
        <v>III</v>
      </c>
      <c r="AB16" s="63">
        <v>39</v>
      </c>
      <c r="AC16" s="32" t="s">
        <v>195</v>
      </c>
      <c r="AD16" s="32" t="s">
        <v>195</v>
      </c>
      <c r="AE16" s="32" t="s">
        <v>195</v>
      </c>
      <c r="AF16" s="56" t="s">
        <v>223</v>
      </c>
      <c r="AG16" s="32" t="s">
        <v>195</v>
      </c>
      <c r="AH16" s="32">
        <v>2</v>
      </c>
      <c r="AI16" s="32">
        <v>2</v>
      </c>
      <c r="AJ16" s="33">
        <f aca="true" t="shared" si="6" ref="AJ16:AJ28">+AH16*AI16</f>
        <v>4</v>
      </c>
      <c r="AK16" s="33" t="str">
        <f aca="true" t="shared" si="7" ref="AK16:AK28">IF(AND(AJ16&gt;=0,AJ16&lt;=4),"BAJO",IF(AND(AJ16&gt;=6,AJ16&lt;=8),"MEDIO",IF(AND(AJ16&gt;=10,AJ16&lt;=20),"ALTO",IF(AND(AJ16&gt;=24,AJ16&lt;=40),"MUY ALTO"))))</f>
        <v>BAJO</v>
      </c>
      <c r="AL16" s="32">
        <v>60</v>
      </c>
      <c r="AM16" s="35">
        <f aca="true" t="shared" si="8" ref="AM16:AM36">+AJ16*AL16</f>
        <v>240</v>
      </c>
      <c r="AN16" s="33" t="str">
        <f aca="true" t="shared" si="9" ref="AN16:AN28">IF(AND(AM16&gt;=1,AM16&lt;=30),"RIESGO ACEPTABLE",IF(AND(AM16&gt;=40,AM16&lt;=120),"RIESGO MEJORABLE",IF(AND(AM16&gt;=150,AM16&lt;=500),"RIESGO NO ACEPTABLE O ACEPTABLE CON CONTROL ESPECIFICO",IF(AND(AM16&gt;=600,AM16&lt;=4000),"RIESGO NO ACEPTABLE",IF(AND(AM16=0),"-")))))</f>
        <v>RIESGO NO ACEPTABLE O ACEPTABLE CON CONTROL ESPECIFICO</v>
      </c>
      <c r="AO16" s="35" t="str">
        <f t="shared" si="0"/>
        <v>II</v>
      </c>
      <c r="AP16" s="52">
        <v>39</v>
      </c>
      <c r="AQ16" s="57" t="s">
        <v>219</v>
      </c>
      <c r="AR16" s="35" t="s">
        <v>209</v>
      </c>
      <c r="AS16" s="36" t="s">
        <v>195</v>
      </c>
      <c r="AT16" s="37" t="s">
        <v>195</v>
      </c>
      <c r="AU16" s="37" t="s">
        <v>195</v>
      </c>
      <c r="AV16" s="52" t="s">
        <v>223</v>
      </c>
      <c r="AW16" s="37" t="s">
        <v>195</v>
      </c>
      <c r="AX16" s="36" t="s">
        <v>199</v>
      </c>
      <c r="AY16" s="38"/>
      <c r="AZ16" s="38"/>
      <c r="BA16" s="36"/>
      <c r="BB16" s="36" t="s">
        <v>163</v>
      </c>
      <c r="BO16" s="27" t="s">
        <v>112</v>
      </c>
    </row>
    <row r="17" spans="1:67" s="39" customFormat="1" ht="60">
      <c r="A17" s="31"/>
      <c r="B17" s="134"/>
      <c r="C17" s="134"/>
      <c r="D17" s="133"/>
      <c r="E17" s="133"/>
      <c r="F17" s="132"/>
      <c r="G17" s="132"/>
      <c r="H17" s="132"/>
      <c r="I17" s="132"/>
      <c r="J17" s="132"/>
      <c r="K17" s="132"/>
      <c r="L17" s="126" t="s">
        <v>148</v>
      </c>
      <c r="M17" s="32" t="s">
        <v>52</v>
      </c>
      <c r="N17" s="32" t="s">
        <v>224</v>
      </c>
      <c r="O17" s="32" t="s">
        <v>148</v>
      </c>
      <c r="P17" s="32" t="s">
        <v>225</v>
      </c>
      <c r="Q17" s="39" t="s">
        <v>193</v>
      </c>
      <c r="R17" s="51" t="s">
        <v>193</v>
      </c>
      <c r="S17" s="51" t="s">
        <v>226</v>
      </c>
      <c r="T17" s="32">
        <v>1</v>
      </c>
      <c r="U17" s="32">
        <v>4</v>
      </c>
      <c r="V17" s="52">
        <f t="shared" si="1"/>
        <v>4</v>
      </c>
      <c r="W17" s="51" t="str">
        <f t="shared" si="2"/>
        <v>BAJO</v>
      </c>
      <c r="X17" s="32">
        <v>25</v>
      </c>
      <c r="Y17" s="51">
        <f t="shared" si="3"/>
        <v>100</v>
      </c>
      <c r="Z17" s="51" t="str">
        <f t="shared" si="4"/>
        <v>RIESGO MEJORABLE</v>
      </c>
      <c r="AA17" s="51" t="str">
        <f t="shared" si="5"/>
        <v>III</v>
      </c>
      <c r="AB17" s="63">
        <v>39</v>
      </c>
      <c r="AC17" s="32" t="s">
        <v>195</v>
      </c>
      <c r="AD17" s="32" t="s">
        <v>195</v>
      </c>
      <c r="AE17" s="56" t="s">
        <v>195</v>
      </c>
      <c r="AF17" s="56" t="s">
        <v>227</v>
      </c>
      <c r="AG17" s="32" t="s">
        <v>228</v>
      </c>
      <c r="AH17" s="32">
        <v>1</v>
      </c>
      <c r="AI17" s="32">
        <v>4</v>
      </c>
      <c r="AJ17" s="51">
        <f t="shared" si="6"/>
        <v>4</v>
      </c>
      <c r="AK17" s="51" t="str">
        <f t="shared" si="7"/>
        <v>BAJO</v>
      </c>
      <c r="AL17" s="32">
        <v>10</v>
      </c>
      <c r="AM17" s="52">
        <f t="shared" si="8"/>
        <v>40</v>
      </c>
      <c r="AN17" s="51" t="str">
        <f t="shared" si="9"/>
        <v>RIESGO MEJORABLE</v>
      </c>
      <c r="AO17" s="52" t="str">
        <f t="shared" si="0"/>
        <v>III</v>
      </c>
      <c r="AP17" s="52">
        <v>39</v>
      </c>
      <c r="AQ17" s="52" t="s">
        <v>229</v>
      </c>
      <c r="AR17" s="52" t="s">
        <v>198</v>
      </c>
      <c r="AS17" s="56" t="s">
        <v>195</v>
      </c>
      <c r="AT17" s="52" t="s">
        <v>195</v>
      </c>
      <c r="AU17" s="52" t="s">
        <v>195</v>
      </c>
      <c r="AV17" s="52" t="s">
        <v>195</v>
      </c>
      <c r="AW17" s="52" t="s">
        <v>230</v>
      </c>
      <c r="AX17" s="56" t="s">
        <v>199</v>
      </c>
      <c r="AY17" s="55"/>
      <c r="AZ17" s="55"/>
      <c r="BA17" s="56"/>
      <c r="BB17" s="56" t="s">
        <v>200</v>
      </c>
      <c r="BO17" s="27" t="s">
        <v>126</v>
      </c>
    </row>
    <row r="18" spans="1:67" s="39" customFormat="1" ht="120">
      <c r="A18" s="31"/>
      <c r="B18" s="134"/>
      <c r="C18" s="134"/>
      <c r="D18" s="133"/>
      <c r="E18" s="133"/>
      <c r="F18" s="132"/>
      <c r="G18" s="132"/>
      <c r="H18" s="132"/>
      <c r="I18" s="132"/>
      <c r="J18" s="132"/>
      <c r="K18" s="132"/>
      <c r="L18" s="128"/>
      <c r="M18" s="32" t="s">
        <v>55</v>
      </c>
      <c r="N18" s="32" t="s">
        <v>231</v>
      </c>
      <c r="O18" s="32" t="s">
        <v>148</v>
      </c>
      <c r="P18" s="32" t="s">
        <v>232</v>
      </c>
      <c r="Q18" s="51" t="s">
        <v>193</v>
      </c>
      <c r="R18" s="51" t="s">
        <v>233</v>
      </c>
      <c r="S18" s="51" t="s">
        <v>234</v>
      </c>
      <c r="T18" s="32">
        <v>1</v>
      </c>
      <c r="U18" s="32">
        <v>4</v>
      </c>
      <c r="V18" s="52">
        <f t="shared" si="1"/>
        <v>4</v>
      </c>
      <c r="W18" s="51" t="str">
        <f t="shared" si="2"/>
        <v>BAJO</v>
      </c>
      <c r="X18" s="32">
        <v>25</v>
      </c>
      <c r="Y18" s="51">
        <f t="shared" si="3"/>
        <v>100</v>
      </c>
      <c r="Z18" s="51" t="str">
        <f t="shared" si="4"/>
        <v>RIESGO MEJORABLE</v>
      </c>
      <c r="AA18" s="51" t="str">
        <f t="shared" si="5"/>
        <v>III</v>
      </c>
      <c r="AB18" s="63">
        <v>39</v>
      </c>
      <c r="AC18" s="32" t="s">
        <v>195</v>
      </c>
      <c r="AD18" s="32" t="s">
        <v>195</v>
      </c>
      <c r="AE18" s="56" t="s">
        <v>195</v>
      </c>
      <c r="AF18" s="56" t="s">
        <v>235</v>
      </c>
      <c r="AG18" s="32" t="s">
        <v>236</v>
      </c>
      <c r="AH18" s="32">
        <v>1</v>
      </c>
      <c r="AI18" s="32">
        <v>1</v>
      </c>
      <c r="AJ18" s="51">
        <f t="shared" si="6"/>
        <v>1</v>
      </c>
      <c r="AK18" s="51" t="str">
        <f t="shared" si="7"/>
        <v>BAJO</v>
      </c>
      <c r="AL18" s="32">
        <v>25</v>
      </c>
      <c r="AM18" s="52">
        <f t="shared" si="8"/>
        <v>25</v>
      </c>
      <c r="AN18" s="51" t="str">
        <f t="shared" si="9"/>
        <v>RIESGO ACEPTABLE</v>
      </c>
      <c r="AO18" s="52" t="str">
        <f t="shared" si="0"/>
        <v>IV</v>
      </c>
      <c r="AP18" s="52">
        <v>39</v>
      </c>
      <c r="AQ18" s="52" t="s">
        <v>232</v>
      </c>
      <c r="AR18" s="52" t="s">
        <v>198</v>
      </c>
      <c r="AS18" s="56" t="s">
        <v>195</v>
      </c>
      <c r="AT18" s="52" t="s">
        <v>195</v>
      </c>
      <c r="AU18" s="52" t="s">
        <v>195</v>
      </c>
      <c r="AV18" s="52" t="s">
        <v>235</v>
      </c>
      <c r="AW18" s="52" t="s">
        <v>237</v>
      </c>
      <c r="AX18" s="56" t="s">
        <v>199</v>
      </c>
      <c r="AY18" s="55"/>
      <c r="AZ18" s="55"/>
      <c r="BA18" s="56"/>
      <c r="BB18" s="56" t="s">
        <v>200</v>
      </c>
      <c r="BO18" s="27" t="s">
        <v>127</v>
      </c>
    </row>
    <row r="19" spans="1:67" s="39" customFormat="1" ht="90">
      <c r="A19" s="31"/>
      <c r="B19" s="134"/>
      <c r="C19" s="134"/>
      <c r="D19" s="133" t="s">
        <v>255</v>
      </c>
      <c r="E19" s="133" t="s">
        <v>238</v>
      </c>
      <c r="F19" s="129" t="s">
        <v>189</v>
      </c>
      <c r="G19" s="129" t="s">
        <v>190</v>
      </c>
      <c r="H19" s="129">
        <v>9</v>
      </c>
      <c r="I19" s="129">
        <v>30</v>
      </c>
      <c r="J19" s="129">
        <v>0</v>
      </c>
      <c r="K19" s="129">
        <v>39</v>
      </c>
      <c r="L19" s="58" t="s">
        <v>35</v>
      </c>
      <c r="M19" s="32" t="s">
        <v>37</v>
      </c>
      <c r="N19" s="32" t="s">
        <v>239</v>
      </c>
      <c r="O19" s="32" t="s">
        <v>240</v>
      </c>
      <c r="P19" s="32" t="s">
        <v>241</v>
      </c>
      <c r="Q19" s="32" t="s">
        <v>242</v>
      </c>
      <c r="R19" s="32" t="s">
        <v>243</v>
      </c>
      <c r="S19" s="32" t="s">
        <v>244</v>
      </c>
      <c r="T19" s="32">
        <v>2</v>
      </c>
      <c r="U19" s="32">
        <v>4</v>
      </c>
      <c r="V19" s="52">
        <f t="shared" si="1"/>
        <v>8</v>
      </c>
      <c r="W19" s="51" t="str">
        <f t="shared" si="2"/>
        <v>MEDIO</v>
      </c>
      <c r="X19" s="32">
        <v>60</v>
      </c>
      <c r="Y19" s="51">
        <f t="shared" si="3"/>
        <v>480</v>
      </c>
      <c r="Z19" s="51" t="str">
        <f t="shared" si="4"/>
        <v>RIESGO NO ACEPTABLE O ACEPTABLE CON CONTROL ESPECIFICO</v>
      </c>
      <c r="AA19" s="51" t="str">
        <f>+IF(AND(Y19&gt;=0.1,Y19&lt;=31),"IV",IF(AND(Y19&gt;=40,Y19&lt;=120),"III",IF(AND(Y19&gt;=150,Y19&lt;=500),"II",IF(AND(Y19&gt;=600,Y19&lt;=4000),"I",IF(AND(Y19=0),"-")))))</f>
        <v>II</v>
      </c>
      <c r="AB19" s="63">
        <v>39</v>
      </c>
      <c r="AC19" s="32" t="s">
        <v>195</v>
      </c>
      <c r="AD19" s="32" t="s">
        <v>195</v>
      </c>
      <c r="AE19" s="32" t="s">
        <v>245</v>
      </c>
      <c r="AF19" s="32" t="s">
        <v>246</v>
      </c>
      <c r="AG19" s="32" t="s">
        <v>195</v>
      </c>
      <c r="AH19" s="32">
        <v>2</v>
      </c>
      <c r="AI19" s="32">
        <v>3</v>
      </c>
      <c r="AJ19" s="51">
        <f t="shared" si="6"/>
        <v>6</v>
      </c>
      <c r="AK19" s="51" t="str">
        <f t="shared" si="7"/>
        <v>MEDIO</v>
      </c>
      <c r="AL19" s="32">
        <v>25</v>
      </c>
      <c r="AM19" s="52">
        <f>+AJ19*AL19</f>
        <v>150</v>
      </c>
      <c r="AN19" s="51" t="str">
        <f t="shared" si="9"/>
        <v>RIESGO NO ACEPTABLE O ACEPTABLE CON CONTROL ESPECIFICO</v>
      </c>
      <c r="AO19" s="52" t="str">
        <f aca="true" t="shared" si="10" ref="AO19:AO28">+IF(AND(AM19&gt;=0.1,AM19&lt;=31),"IV",IF(AND(AM19&gt;=40,AM19&lt;=120),"III",IF(AND(AM19&gt;=150,AM19&lt;=500),"II",IF(AND(AM19&gt;=600,AM19&lt;=4000),"I",IF(AND(AM19=0),"-")))))</f>
        <v>II</v>
      </c>
      <c r="AP19" s="52">
        <v>39</v>
      </c>
      <c r="AQ19" s="52" t="s">
        <v>241</v>
      </c>
      <c r="AR19" s="52" t="s">
        <v>198</v>
      </c>
      <c r="AS19" s="52" t="s">
        <v>195</v>
      </c>
      <c r="AT19" s="52" t="s">
        <v>195</v>
      </c>
      <c r="AU19" s="52" t="s">
        <v>247</v>
      </c>
      <c r="AV19" s="52" t="s">
        <v>246</v>
      </c>
      <c r="AW19" s="52" t="s">
        <v>195</v>
      </c>
      <c r="AX19" s="52" t="s">
        <v>199</v>
      </c>
      <c r="AY19" s="55"/>
      <c r="AZ19" s="55"/>
      <c r="BA19" s="56"/>
      <c r="BB19" s="56" t="s">
        <v>200</v>
      </c>
      <c r="BO19" s="27" t="s">
        <v>128</v>
      </c>
    </row>
    <row r="20" spans="1:67" s="39" customFormat="1" ht="66.75" customHeight="1">
      <c r="A20" s="31"/>
      <c r="B20" s="134"/>
      <c r="C20" s="134"/>
      <c r="D20" s="133"/>
      <c r="E20" s="133"/>
      <c r="F20" s="130"/>
      <c r="G20" s="130"/>
      <c r="H20" s="130"/>
      <c r="I20" s="130"/>
      <c r="J20" s="130"/>
      <c r="K20" s="130"/>
      <c r="L20" s="58" t="s">
        <v>62</v>
      </c>
      <c r="M20" s="32" t="s">
        <v>90</v>
      </c>
      <c r="N20" s="32" t="s">
        <v>248</v>
      </c>
      <c r="O20" s="32" t="s">
        <v>62</v>
      </c>
      <c r="P20" s="32" t="s">
        <v>249</v>
      </c>
      <c r="Q20" s="32" t="s">
        <v>250</v>
      </c>
      <c r="R20" s="32" t="s">
        <v>251</v>
      </c>
      <c r="S20" s="32" t="s">
        <v>252</v>
      </c>
      <c r="T20" s="56">
        <v>6</v>
      </c>
      <c r="U20" s="56">
        <v>2</v>
      </c>
      <c r="V20" s="52">
        <f t="shared" si="1"/>
        <v>12</v>
      </c>
      <c r="W20" s="51" t="str">
        <f t="shared" si="2"/>
        <v>ALTO</v>
      </c>
      <c r="X20" s="56">
        <v>60</v>
      </c>
      <c r="Y20" s="52">
        <f t="shared" si="3"/>
        <v>720</v>
      </c>
      <c r="Z20" s="51" t="str">
        <f t="shared" si="4"/>
        <v>RIESGO NO ACEPTABLE</v>
      </c>
      <c r="AA20" s="51" t="str">
        <f aca="true" t="shared" si="11" ref="AA20:AA28">+IF(AND(Y20&gt;=0.1,Y20&lt;=31),"IV",IF(AND(Y20&gt;=40,Y20&lt;=120),"III",IF(AND(Y20&gt;=150,Y20&lt;=500),"II",IF(AND(Y20&gt;=600,Y20&lt;=4000),"I",IF(AND(Y20=0),"-")))))</f>
        <v>I</v>
      </c>
      <c r="AB20" s="63">
        <v>39</v>
      </c>
      <c r="AC20" s="32" t="s">
        <v>195</v>
      </c>
      <c r="AD20" s="32" t="s">
        <v>195</v>
      </c>
      <c r="AE20" s="32" t="s">
        <v>195</v>
      </c>
      <c r="AF20" s="32" t="s">
        <v>253</v>
      </c>
      <c r="AG20" s="32" t="s">
        <v>254</v>
      </c>
      <c r="AH20" s="56">
        <v>2</v>
      </c>
      <c r="AI20" s="56">
        <v>3</v>
      </c>
      <c r="AJ20" s="52">
        <f t="shared" si="6"/>
        <v>6</v>
      </c>
      <c r="AK20" s="51" t="str">
        <f t="shared" si="7"/>
        <v>MEDIO</v>
      </c>
      <c r="AL20" s="56">
        <v>25</v>
      </c>
      <c r="AM20" s="52">
        <f aca="true" t="shared" si="12" ref="AM20:AM28">+AJ20*AL20</f>
        <v>150</v>
      </c>
      <c r="AN20" s="51" t="str">
        <f t="shared" si="9"/>
        <v>RIESGO NO ACEPTABLE O ACEPTABLE CON CONTROL ESPECIFICO</v>
      </c>
      <c r="AO20" s="52" t="str">
        <f t="shared" si="10"/>
        <v>II</v>
      </c>
      <c r="AP20" s="52">
        <v>39</v>
      </c>
      <c r="AQ20" s="52" t="s">
        <v>249</v>
      </c>
      <c r="AR20" s="52" t="s">
        <v>198</v>
      </c>
      <c r="AS20" s="52" t="s">
        <v>195</v>
      </c>
      <c r="AT20" s="52" t="s">
        <v>195</v>
      </c>
      <c r="AU20" s="52" t="s">
        <v>195</v>
      </c>
      <c r="AV20" s="52" t="s">
        <v>253</v>
      </c>
      <c r="AW20" s="52" t="s">
        <v>254</v>
      </c>
      <c r="AX20" s="52" t="s">
        <v>199</v>
      </c>
      <c r="AY20" s="56"/>
      <c r="AZ20" s="56"/>
      <c r="BA20" s="56"/>
      <c r="BB20" s="56" t="s">
        <v>200</v>
      </c>
      <c r="BO20" s="27" t="s">
        <v>129</v>
      </c>
    </row>
    <row r="21" spans="1:67" s="39" customFormat="1" ht="45" customHeight="1">
      <c r="A21" s="31"/>
      <c r="B21" s="134"/>
      <c r="C21" s="134"/>
      <c r="D21" s="137" t="s">
        <v>256</v>
      </c>
      <c r="E21" s="137" t="s">
        <v>257</v>
      </c>
      <c r="F21" s="126" t="s">
        <v>189</v>
      </c>
      <c r="G21" s="126" t="s">
        <v>190</v>
      </c>
      <c r="H21" s="126">
        <v>9</v>
      </c>
      <c r="I21" s="126">
        <v>30</v>
      </c>
      <c r="J21" s="126">
        <v>0</v>
      </c>
      <c r="K21" s="137">
        <v>39</v>
      </c>
      <c r="L21" s="126" t="s">
        <v>75</v>
      </c>
      <c r="M21" s="32" t="s">
        <v>78</v>
      </c>
      <c r="N21" s="32" t="s">
        <v>258</v>
      </c>
      <c r="O21" s="126" t="s">
        <v>259</v>
      </c>
      <c r="P21" s="32" t="s">
        <v>260</v>
      </c>
      <c r="Q21" s="51" t="s">
        <v>261</v>
      </c>
      <c r="R21" s="51" t="s">
        <v>262</v>
      </c>
      <c r="S21" s="51" t="s">
        <v>263</v>
      </c>
      <c r="T21" s="56">
        <v>6</v>
      </c>
      <c r="U21" s="56">
        <v>2</v>
      </c>
      <c r="V21" s="52">
        <f t="shared" si="1"/>
        <v>12</v>
      </c>
      <c r="W21" s="51" t="str">
        <f t="shared" si="2"/>
        <v>ALTO</v>
      </c>
      <c r="X21" s="56">
        <v>25</v>
      </c>
      <c r="Y21" s="52">
        <f t="shared" si="3"/>
        <v>300</v>
      </c>
      <c r="Z21" s="51" t="str">
        <f t="shared" si="4"/>
        <v>RIESGO NO ACEPTABLE O ACEPTABLE CON CONTROL ESPECIFICO</v>
      </c>
      <c r="AA21" s="51" t="str">
        <f t="shared" si="11"/>
        <v>II</v>
      </c>
      <c r="AB21" s="63">
        <v>39</v>
      </c>
      <c r="AC21" s="32" t="s">
        <v>195</v>
      </c>
      <c r="AD21" s="32" t="s">
        <v>195</v>
      </c>
      <c r="AE21" s="32" t="s">
        <v>195</v>
      </c>
      <c r="AF21" s="32" t="s">
        <v>264</v>
      </c>
      <c r="AG21" s="32" t="s">
        <v>195</v>
      </c>
      <c r="AH21" s="56">
        <v>6</v>
      </c>
      <c r="AI21" s="56">
        <v>2</v>
      </c>
      <c r="AJ21" s="52">
        <f t="shared" si="6"/>
        <v>12</v>
      </c>
      <c r="AK21" s="51" t="str">
        <f t="shared" si="7"/>
        <v>ALTO</v>
      </c>
      <c r="AL21" s="56">
        <v>10</v>
      </c>
      <c r="AM21" s="52">
        <f t="shared" si="12"/>
        <v>120</v>
      </c>
      <c r="AN21" s="51" t="str">
        <f t="shared" si="9"/>
        <v>RIESGO MEJORABLE</v>
      </c>
      <c r="AO21" s="52" t="str">
        <f t="shared" si="10"/>
        <v>III</v>
      </c>
      <c r="AP21" s="52">
        <v>39</v>
      </c>
      <c r="AQ21" s="52" t="s">
        <v>260</v>
      </c>
      <c r="AR21" s="52" t="s">
        <v>198</v>
      </c>
      <c r="AS21" s="56" t="s">
        <v>195</v>
      </c>
      <c r="AT21" s="56" t="s">
        <v>195</v>
      </c>
      <c r="AU21" s="56" t="s">
        <v>195</v>
      </c>
      <c r="AV21" s="32" t="s">
        <v>264</v>
      </c>
      <c r="AW21" s="56" t="s">
        <v>195</v>
      </c>
      <c r="AX21" s="52" t="s">
        <v>199</v>
      </c>
      <c r="AY21" s="56"/>
      <c r="AZ21" s="56"/>
      <c r="BA21" s="56"/>
      <c r="BB21" s="56" t="s">
        <v>200</v>
      </c>
      <c r="BO21" s="27" t="s">
        <v>130</v>
      </c>
    </row>
    <row r="22" spans="1:67" s="39" customFormat="1" ht="105">
      <c r="A22" s="31"/>
      <c r="B22" s="134"/>
      <c r="C22" s="134"/>
      <c r="D22" s="137"/>
      <c r="E22" s="137"/>
      <c r="F22" s="127"/>
      <c r="G22" s="127"/>
      <c r="H22" s="127"/>
      <c r="I22" s="127"/>
      <c r="J22" s="127"/>
      <c r="K22" s="137"/>
      <c r="L22" s="127"/>
      <c r="M22" s="32" t="s">
        <v>77</v>
      </c>
      <c r="N22" s="32" t="s">
        <v>265</v>
      </c>
      <c r="O22" s="127"/>
      <c r="P22" s="32" t="s">
        <v>260</v>
      </c>
      <c r="Q22" s="51" t="s">
        <v>266</v>
      </c>
      <c r="R22" s="51" t="s">
        <v>262</v>
      </c>
      <c r="S22" s="51" t="s">
        <v>262</v>
      </c>
      <c r="T22" s="56">
        <v>2</v>
      </c>
      <c r="U22" s="56">
        <v>2</v>
      </c>
      <c r="V22" s="52">
        <f t="shared" si="1"/>
        <v>4</v>
      </c>
      <c r="W22" s="51" t="str">
        <f t="shared" si="2"/>
        <v>BAJO</v>
      </c>
      <c r="X22" s="56">
        <v>60</v>
      </c>
      <c r="Y22" s="52">
        <f t="shared" si="3"/>
        <v>240</v>
      </c>
      <c r="Z22" s="51" t="str">
        <f t="shared" si="4"/>
        <v>RIESGO NO ACEPTABLE O ACEPTABLE CON CONTROL ESPECIFICO</v>
      </c>
      <c r="AA22" s="51" t="str">
        <f t="shared" si="11"/>
        <v>II</v>
      </c>
      <c r="AB22" s="63">
        <v>39</v>
      </c>
      <c r="AC22" s="32" t="s">
        <v>195</v>
      </c>
      <c r="AD22" s="32" t="s">
        <v>195</v>
      </c>
      <c r="AE22" s="32" t="s">
        <v>195</v>
      </c>
      <c r="AF22" s="32" t="s">
        <v>267</v>
      </c>
      <c r="AG22" s="32" t="s">
        <v>195</v>
      </c>
      <c r="AH22" s="56">
        <v>2</v>
      </c>
      <c r="AI22" s="56">
        <v>2</v>
      </c>
      <c r="AJ22" s="52">
        <f t="shared" si="6"/>
        <v>4</v>
      </c>
      <c r="AK22" s="51" t="str">
        <f t="shared" si="7"/>
        <v>BAJO</v>
      </c>
      <c r="AL22" s="56">
        <v>25</v>
      </c>
      <c r="AM22" s="52">
        <f t="shared" si="12"/>
        <v>100</v>
      </c>
      <c r="AN22" s="51" t="str">
        <f t="shared" si="9"/>
        <v>RIESGO MEJORABLE</v>
      </c>
      <c r="AO22" s="52" t="str">
        <f t="shared" si="10"/>
        <v>III</v>
      </c>
      <c r="AP22" s="52">
        <v>39</v>
      </c>
      <c r="AQ22" s="32" t="s">
        <v>260</v>
      </c>
      <c r="AR22" s="32" t="s">
        <v>198</v>
      </c>
      <c r="AS22" s="32" t="s">
        <v>195</v>
      </c>
      <c r="AT22" s="32" t="s">
        <v>195</v>
      </c>
      <c r="AU22" s="32" t="s">
        <v>195</v>
      </c>
      <c r="AV22" s="32" t="s">
        <v>267</v>
      </c>
      <c r="AW22" s="56" t="s">
        <v>195</v>
      </c>
      <c r="AX22" s="52" t="s">
        <v>199</v>
      </c>
      <c r="AY22" s="56"/>
      <c r="AZ22" s="56"/>
      <c r="BA22" s="56"/>
      <c r="BB22" s="56" t="s">
        <v>200</v>
      </c>
      <c r="BO22" s="27" t="s">
        <v>131</v>
      </c>
    </row>
    <row r="23" spans="1:67" ht="135">
      <c r="A23" s="31"/>
      <c r="B23" s="134"/>
      <c r="C23" s="134"/>
      <c r="D23" s="137"/>
      <c r="E23" s="137"/>
      <c r="F23" s="127"/>
      <c r="G23" s="127"/>
      <c r="H23" s="127"/>
      <c r="I23" s="127"/>
      <c r="J23" s="127"/>
      <c r="K23" s="137"/>
      <c r="L23" s="127"/>
      <c r="M23" s="32" t="s">
        <v>81</v>
      </c>
      <c r="N23" s="32" t="s">
        <v>269</v>
      </c>
      <c r="O23" s="127"/>
      <c r="P23" s="32" t="s">
        <v>270</v>
      </c>
      <c r="Q23" s="51" t="s">
        <v>193</v>
      </c>
      <c r="R23" s="51" t="s">
        <v>193</v>
      </c>
      <c r="S23" s="51" t="s">
        <v>193</v>
      </c>
      <c r="T23" s="56">
        <v>2</v>
      </c>
      <c r="U23" s="56">
        <v>2</v>
      </c>
      <c r="V23" s="52">
        <f t="shared" si="1"/>
        <v>4</v>
      </c>
      <c r="W23" s="51" t="str">
        <f t="shared" si="2"/>
        <v>BAJO</v>
      </c>
      <c r="X23" s="56">
        <v>60</v>
      </c>
      <c r="Y23" s="52">
        <f t="shared" si="3"/>
        <v>240</v>
      </c>
      <c r="Z23" s="51" t="str">
        <f t="shared" si="4"/>
        <v>RIESGO NO ACEPTABLE O ACEPTABLE CON CONTROL ESPECIFICO</v>
      </c>
      <c r="AA23" s="51" t="str">
        <f t="shared" si="11"/>
        <v>II</v>
      </c>
      <c r="AB23" s="63">
        <v>39</v>
      </c>
      <c r="AC23" s="32" t="s">
        <v>195</v>
      </c>
      <c r="AD23" s="32" t="s">
        <v>195</v>
      </c>
      <c r="AE23" s="32" t="s">
        <v>195</v>
      </c>
      <c r="AF23" s="32" t="s">
        <v>271</v>
      </c>
      <c r="AG23" s="32" t="s">
        <v>195</v>
      </c>
      <c r="AH23" s="56">
        <v>2</v>
      </c>
      <c r="AI23" s="56">
        <v>2</v>
      </c>
      <c r="AJ23" s="52">
        <f t="shared" si="6"/>
        <v>4</v>
      </c>
      <c r="AK23" s="51" t="str">
        <f t="shared" si="7"/>
        <v>BAJO</v>
      </c>
      <c r="AL23" s="56">
        <v>25</v>
      </c>
      <c r="AM23" s="52">
        <f t="shared" si="12"/>
        <v>100</v>
      </c>
      <c r="AN23" s="51" t="str">
        <f t="shared" si="9"/>
        <v>RIESGO MEJORABLE</v>
      </c>
      <c r="AO23" s="52" t="str">
        <f t="shared" si="10"/>
        <v>III</v>
      </c>
      <c r="AP23" s="52">
        <v>39</v>
      </c>
      <c r="AQ23" s="32" t="s">
        <v>270</v>
      </c>
      <c r="AR23" s="32" t="s">
        <v>198</v>
      </c>
      <c r="AS23" s="32" t="s">
        <v>195</v>
      </c>
      <c r="AT23" s="32" t="s">
        <v>195</v>
      </c>
      <c r="AU23" s="32" t="s">
        <v>195</v>
      </c>
      <c r="AV23" s="32" t="s">
        <v>272</v>
      </c>
      <c r="AW23" s="56" t="s">
        <v>195</v>
      </c>
      <c r="AX23" s="52" t="s">
        <v>199</v>
      </c>
      <c r="AY23" s="56"/>
      <c r="AZ23" s="56"/>
      <c r="BA23" s="56"/>
      <c r="BB23" s="56" t="s">
        <v>200</v>
      </c>
      <c r="BO23" s="27" t="s">
        <v>132</v>
      </c>
    </row>
    <row r="24" spans="1:67" ht="105">
      <c r="A24" s="31"/>
      <c r="B24" s="134"/>
      <c r="C24" s="134"/>
      <c r="D24" s="137"/>
      <c r="E24" s="137"/>
      <c r="F24" s="127"/>
      <c r="G24" s="127"/>
      <c r="H24" s="127"/>
      <c r="I24" s="127"/>
      <c r="J24" s="127"/>
      <c r="K24" s="137"/>
      <c r="L24" s="128"/>
      <c r="M24" s="32" t="s">
        <v>80</v>
      </c>
      <c r="N24" s="32" t="s">
        <v>273</v>
      </c>
      <c r="O24" s="128"/>
      <c r="P24" s="32" t="s">
        <v>260</v>
      </c>
      <c r="Q24" s="51" t="s">
        <v>193</v>
      </c>
      <c r="R24" s="51" t="s">
        <v>193</v>
      </c>
      <c r="S24" s="51" t="s">
        <v>193</v>
      </c>
      <c r="T24" s="56">
        <v>2</v>
      </c>
      <c r="U24" s="56">
        <v>2</v>
      </c>
      <c r="V24" s="52">
        <f t="shared" si="1"/>
        <v>4</v>
      </c>
      <c r="W24" s="51" t="str">
        <f t="shared" si="2"/>
        <v>BAJO</v>
      </c>
      <c r="X24" s="56">
        <v>60</v>
      </c>
      <c r="Y24" s="52">
        <f t="shared" si="3"/>
        <v>240</v>
      </c>
      <c r="Z24" s="51" t="str">
        <f t="shared" si="4"/>
        <v>RIESGO NO ACEPTABLE O ACEPTABLE CON CONTROL ESPECIFICO</v>
      </c>
      <c r="AA24" s="51" t="str">
        <f t="shared" si="11"/>
        <v>II</v>
      </c>
      <c r="AB24" s="63">
        <v>39</v>
      </c>
      <c r="AC24" s="32" t="s">
        <v>195</v>
      </c>
      <c r="AD24" s="32" t="s">
        <v>195</v>
      </c>
      <c r="AE24" s="32" t="s">
        <v>195</v>
      </c>
      <c r="AF24" s="32" t="s">
        <v>272</v>
      </c>
      <c r="AG24" s="32" t="s">
        <v>195</v>
      </c>
      <c r="AH24" s="56">
        <v>2</v>
      </c>
      <c r="AI24" s="56">
        <v>2</v>
      </c>
      <c r="AJ24" s="52">
        <f t="shared" si="6"/>
        <v>4</v>
      </c>
      <c r="AK24" s="51" t="str">
        <f t="shared" si="7"/>
        <v>BAJO</v>
      </c>
      <c r="AL24" s="56">
        <v>25</v>
      </c>
      <c r="AM24" s="52">
        <f t="shared" si="12"/>
        <v>100</v>
      </c>
      <c r="AN24" s="51" t="str">
        <f t="shared" si="9"/>
        <v>RIESGO MEJORABLE</v>
      </c>
      <c r="AO24" s="52" t="str">
        <f t="shared" si="10"/>
        <v>III</v>
      </c>
      <c r="AP24" s="52">
        <v>39</v>
      </c>
      <c r="AQ24" s="32" t="s">
        <v>260</v>
      </c>
      <c r="AR24" s="52" t="s">
        <v>198</v>
      </c>
      <c r="AS24" s="32" t="s">
        <v>195</v>
      </c>
      <c r="AT24" s="32" t="s">
        <v>195</v>
      </c>
      <c r="AU24" s="32" t="s">
        <v>195</v>
      </c>
      <c r="AV24" s="32" t="s">
        <v>271</v>
      </c>
      <c r="AW24" s="56" t="s">
        <v>195</v>
      </c>
      <c r="AX24" s="52" t="s">
        <v>199</v>
      </c>
      <c r="AY24" s="56"/>
      <c r="AZ24" s="56"/>
      <c r="BA24" s="56"/>
      <c r="BB24" s="56" t="s">
        <v>200</v>
      </c>
      <c r="BO24" s="27" t="s">
        <v>133</v>
      </c>
    </row>
    <row r="25" spans="1:67" ht="78" customHeight="1">
      <c r="A25" s="31"/>
      <c r="B25" s="134"/>
      <c r="C25" s="134"/>
      <c r="D25" s="137"/>
      <c r="E25" s="137"/>
      <c r="F25" s="127"/>
      <c r="G25" s="127"/>
      <c r="H25" s="127"/>
      <c r="I25" s="127"/>
      <c r="J25" s="127"/>
      <c r="K25" s="137"/>
      <c r="L25" s="32" t="s">
        <v>68</v>
      </c>
      <c r="M25" s="32" t="s">
        <v>89</v>
      </c>
      <c r="N25" s="32" t="s">
        <v>281</v>
      </c>
      <c r="O25" s="32" t="s">
        <v>275</v>
      </c>
      <c r="P25" s="32" t="s">
        <v>276</v>
      </c>
      <c r="Q25" s="51" t="s">
        <v>193</v>
      </c>
      <c r="R25" s="51" t="s">
        <v>193</v>
      </c>
      <c r="S25" s="32" t="s">
        <v>277</v>
      </c>
      <c r="T25" s="32">
        <v>1</v>
      </c>
      <c r="U25" s="32">
        <v>3</v>
      </c>
      <c r="V25" s="52">
        <f t="shared" si="1"/>
        <v>3</v>
      </c>
      <c r="W25" s="51" t="str">
        <f t="shared" si="2"/>
        <v>BAJO</v>
      </c>
      <c r="X25" s="32">
        <v>60</v>
      </c>
      <c r="Y25" s="51">
        <f t="shared" si="3"/>
        <v>180</v>
      </c>
      <c r="Z25" s="51" t="str">
        <f t="shared" si="4"/>
        <v>RIESGO NO ACEPTABLE O ACEPTABLE CON CONTROL ESPECIFICO</v>
      </c>
      <c r="AA25" s="51" t="str">
        <f t="shared" si="11"/>
        <v>II</v>
      </c>
      <c r="AB25" s="63">
        <v>39</v>
      </c>
      <c r="AC25" s="32" t="s">
        <v>195</v>
      </c>
      <c r="AD25" s="32" t="s">
        <v>195</v>
      </c>
      <c r="AE25" s="32" t="s">
        <v>278</v>
      </c>
      <c r="AF25" s="56" t="s">
        <v>279</v>
      </c>
      <c r="AG25" s="32" t="s">
        <v>195</v>
      </c>
      <c r="AH25" s="32">
        <v>1</v>
      </c>
      <c r="AI25" s="32">
        <v>2</v>
      </c>
      <c r="AJ25" s="51">
        <f t="shared" si="6"/>
        <v>2</v>
      </c>
      <c r="AK25" s="51" t="str">
        <f t="shared" si="7"/>
        <v>BAJO</v>
      </c>
      <c r="AL25" s="32">
        <v>25</v>
      </c>
      <c r="AM25" s="52">
        <f t="shared" si="12"/>
        <v>50</v>
      </c>
      <c r="AN25" s="51" t="str">
        <f t="shared" si="9"/>
        <v>RIESGO MEJORABLE</v>
      </c>
      <c r="AO25" s="52" t="str">
        <f t="shared" si="10"/>
        <v>III</v>
      </c>
      <c r="AP25" s="52">
        <v>39</v>
      </c>
      <c r="AQ25" s="52" t="s">
        <v>276</v>
      </c>
      <c r="AR25" s="52" t="s">
        <v>198</v>
      </c>
      <c r="AS25" s="56" t="s">
        <v>195</v>
      </c>
      <c r="AT25" s="52" t="s">
        <v>195</v>
      </c>
      <c r="AU25" s="52" t="s">
        <v>195</v>
      </c>
      <c r="AV25" s="52" t="s">
        <v>280</v>
      </c>
      <c r="AW25" s="52" t="s">
        <v>195</v>
      </c>
      <c r="AX25" s="56" t="s">
        <v>199</v>
      </c>
      <c r="AY25" s="55"/>
      <c r="AZ25" s="55"/>
      <c r="BA25" s="56"/>
      <c r="BB25" s="56" t="s">
        <v>200</v>
      </c>
      <c r="BO25" s="27" t="s">
        <v>134</v>
      </c>
    </row>
    <row r="26" spans="1:67" ht="105">
      <c r="A26" s="31"/>
      <c r="B26" s="134"/>
      <c r="C26" s="134"/>
      <c r="D26" s="32" t="s">
        <v>282</v>
      </c>
      <c r="E26" s="32" t="s">
        <v>283</v>
      </c>
      <c r="F26" s="32" t="s">
        <v>189</v>
      </c>
      <c r="G26" s="32" t="s">
        <v>190</v>
      </c>
      <c r="H26" s="32">
        <v>9</v>
      </c>
      <c r="I26" s="32">
        <v>30</v>
      </c>
      <c r="J26" s="32">
        <v>0</v>
      </c>
      <c r="K26" s="33">
        <v>39</v>
      </c>
      <c r="L26" s="32" t="s">
        <v>49</v>
      </c>
      <c r="M26" s="32" t="s">
        <v>150</v>
      </c>
      <c r="N26" s="32" t="s">
        <v>284</v>
      </c>
      <c r="O26" s="32" t="s">
        <v>49</v>
      </c>
      <c r="P26" s="32" t="s">
        <v>285</v>
      </c>
      <c r="Q26" s="51" t="s">
        <v>286</v>
      </c>
      <c r="R26" s="51" t="s">
        <v>193</v>
      </c>
      <c r="S26" s="32" t="s">
        <v>287</v>
      </c>
      <c r="T26" s="32">
        <v>6</v>
      </c>
      <c r="U26" s="32">
        <v>2</v>
      </c>
      <c r="V26" s="52">
        <f t="shared" si="1"/>
        <v>12</v>
      </c>
      <c r="W26" s="51" t="str">
        <f t="shared" si="2"/>
        <v>ALTO</v>
      </c>
      <c r="X26" s="32">
        <v>25</v>
      </c>
      <c r="Y26" s="51">
        <f t="shared" si="3"/>
        <v>300</v>
      </c>
      <c r="Z26" s="51" t="str">
        <f t="shared" si="4"/>
        <v>RIESGO NO ACEPTABLE O ACEPTABLE CON CONTROL ESPECIFICO</v>
      </c>
      <c r="AA26" s="51" t="str">
        <f t="shared" si="11"/>
        <v>II</v>
      </c>
      <c r="AB26" s="63">
        <v>39</v>
      </c>
      <c r="AC26" s="32" t="s">
        <v>195</v>
      </c>
      <c r="AD26" s="32" t="s">
        <v>195</v>
      </c>
      <c r="AE26" s="32" t="s">
        <v>195</v>
      </c>
      <c r="AF26" s="56" t="s">
        <v>288</v>
      </c>
      <c r="AG26" s="32" t="s">
        <v>289</v>
      </c>
      <c r="AH26" s="32">
        <v>2</v>
      </c>
      <c r="AI26" s="32">
        <v>2</v>
      </c>
      <c r="AJ26" s="51">
        <f t="shared" si="6"/>
        <v>4</v>
      </c>
      <c r="AK26" s="51" t="str">
        <f t="shared" si="7"/>
        <v>BAJO</v>
      </c>
      <c r="AL26" s="32">
        <v>25</v>
      </c>
      <c r="AM26" s="52">
        <f t="shared" si="12"/>
        <v>100</v>
      </c>
      <c r="AN26" s="51" t="str">
        <f t="shared" si="9"/>
        <v>RIESGO MEJORABLE</v>
      </c>
      <c r="AO26" s="52" t="str">
        <f t="shared" si="10"/>
        <v>III</v>
      </c>
      <c r="AP26" s="52">
        <v>39</v>
      </c>
      <c r="AQ26" s="52" t="s">
        <v>285</v>
      </c>
      <c r="AR26" s="52" t="s">
        <v>198</v>
      </c>
      <c r="AS26" s="52" t="s">
        <v>195</v>
      </c>
      <c r="AT26" s="52" t="s">
        <v>195</v>
      </c>
      <c r="AU26" s="52" t="s">
        <v>195</v>
      </c>
      <c r="AV26" s="52" t="s">
        <v>288</v>
      </c>
      <c r="AW26" s="52" t="s">
        <v>289</v>
      </c>
      <c r="AX26" s="52" t="s">
        <v>199</v>
      </c>
      <c r="AY26" s="55"/>
      <c r="AZ26" s="55"/>
      <c r="BA26" s="56"/>
      <c r="BB26" s="56" t="s">
        <v>200</v>
      </c>
      <c r="BO26" s="27" t="s">
        <v>139</v>
      </c>
    </row>
    <row r="27" spans="1:67" ht="93">
      <c r="A27" s="31"/>
      <c r="B27" s="135" t="s">
        <v>290</v>
      </c>
      <c r="C27" s="135" t="s">
        <v>291</v>
      </c>
      <c r="D27" s="126" t="s">
        <v>292</v>
      </c>
      <c r="E27" s="126" t="s">
        <v>293</v>
      </c>
      <c r="F27" s="126" t="s">
        <v>189</v>
      </c>
      <c r="G27" s="126" t="s">
        <v>294</v>
      </c>
      <c r="H27" s="126">
        <v>7</v>
      </c>
      <c r="I27" s="126">
        <v>10</v>
      </c>
      <c r="J27" s="126">
        <v>0</v>
      </c>
      <c r="K27" s="126">
        <v>17</v>
      </c>
      <c r="L27" s="126" t="s">
        <v>41</v>
      </c>
      <c r="M27" s="32" t="s">
        <v>131</v>
      </c>
      <c r="N27" s="32" t="s">
        <v>191</v>
      </c>
      <c r="O27" s="126" t="s">
        <v>295</v>
      </c>
      <c r="P27" s="32" t="s">
        <v>192</v>
      </c>
      <c r="Q27" s="51" t="s">
        <v>193</v>
      </c>
      <c r="R27" s="51" t="s">
        <v>193</v>
      </c>
      <c r="S27" s="32" t="s">
        <v>194</v>
      </c>
      <c r="T27" s="32">
        <v>2</v>
      </c>
      <c r="U27" s="32">
        <v>2</v>
      </c>
      <c r="V27" s="52">
        <f t="shared" si="1"/>
        <v>4</v>
      </c>
      <c r="W27" s="51" t="str">
        <f t="shared" si="2"/>
        <v>BAJO</v>
      </c>
      <c r="X27" s="32">
        <v>25</v>
      </c>
      <c r="Y27" s="51">
        <f t="shared" si="3"/>
        <v>100</v>
      </c>
      <c r="Z27" s="51" t="str">
        <f t="shared" si="4"/>
        <v>RIESGO MEJORABLE</v>
      </c>
      <c r="AA27" s="51" t="str">
        <f t="shared" si="11"/>
        <v>III</v>
      </c>
      <c r="AB27" s="51">
        <v>17</v>
      </c>
      <c r="AC27" s="32" t="s">
        <v>195</v>
      </c>
      <c r="AD27" s="32" t="s">
        <v>195</v>
      </c>
      <c r="AE27" s="32" t="s">
        <v>195</v>
      </c>
      <c r="AF27" s="53" t="s">
        <v>196</v>
      </c>
      <c r="AG27" s="54" t="s">
        <v>197</v>
      </c>
      <c r="AH27" s="32">
        <v>1</v>
      </c>
      <c r="AI27" s="32">
        <v>2</v>
      </c>
      <c r="AJ27" s="51">
        <f t="shared" si="6"/>
        <v>2</v>
      </c>
      <c r="AK27" s="51" t="str">
        <f t="shared" si="7"/>
        <v>BAJO</v>
      </c>
      <c r="AL27" s="32">
        <v>25</v>
      </c>
      <c r="AM27" s="52">
        <f t="shared" si="12"/>
        <v>50</v>
      </c>
      <c r="AN27" s="51" t="str">
        <f t="shared" si="9"/>
        <v>RIESGO MEJORABLE</v>
      </c>
      <c r="AO27" s="52" t="str">
        <f t="shared" si="10"/>
        <v>III</v>
      </c>
      <c r="AP27" s="51">
        <v>17</v>
      </c>
      <c r="AQ27" s="52" t="s">
        <v>192</v>
      </c>
      <c r="AR27" s="52" t="s">
        <v>198</v>
      </c>
      <c r="AS27" s="52" t="s">
        <v>195</v>
      </c>
      <c r="AT27" s="52" t="s">
        <v>195</v>
      </c>
      <c r="AU27" s="52" t="s">
        <v>195</v>
      </c>
      <c r="AV27" s="52" t="s">
        <v>196</v>
      </c>
      <c r="AW27" s="52" t="s">
        <v>197</v>
      </c>
      <c r="AX27" s="52" t="s">
        <v>199</v>
      </c>
      <c r="AY27" s="55"/>
      <c r="AZ27" s="55"/>
      <c r="BA27" s="56"/>
      <c r="BB27" s="56" t="s">
        <v>200</v>
      </c>
      <c r="BO27" s="27" t="s">
        <v>138</v>
      </c>
    </row>
    <row r="28" spans="1:67" ht="60">
      <c r="A28" s="31"/>
      <c r="B28" s="136"/>
      <c r="C28" s="136"/>
      <c r="D28" s="127"/>
      <c r="E28" s="127"/>
      <c r="F28" s="127"/>
      <c r="G28" s="127"/>
      <c r="H28" s="127"/>
      <c r="I28" s="127"/>
      <c r="J28" s="127"/>
      <c r="K28" s="127"/>
      <c r="L28" s="127"/>
      <c r="M28" s="32" t="s">
        <v>42</v>
      </c>
      <c r="N28" s="32" t="s">
        <v>201</v>
      </c>
      <c r="O28" s="127"/>
      <c r="P28" s="32" t="s">
        <v>202</v>
      </c>
      <c r="Q28" s="51" t="s">
        <v>203</v>
      </c>
      <c r="R28" s="51" t="s">
        <v>204</v>
      </c>
      <c r="S28" s="32" t="s">
        <v>205</v>
      </c>
      <c r="T28" s="32">
        <v>2</v>
      </c>
      <c r="U28" s="32">
        <v>2</v>
      </c>
      <c r="V28" s="52">
        <f>+T28*U28</f>
        <v>4</v>
      </c>
      <c r="W28" s="51" t="str">
        <f t="shared" si="2"/>
        <v>BAJO</v>
      </c>
      <c r="X28" s="32">
        <v>25</v>
      </c>
      <c r="Y28" s="51">
        <f t="shared" si="3"/>
        <v>100</v>
      </c>
      <c r="Z28" s="51" t="str">
        <f t="shared" si="4"/>
        <v>RIESGO MEJORABLE</v>
      </c>
      <c r="AA28" s="51" t="str">
        <f t="shared" si="11"/>
        <v>III</v>
      </c>
      <c r="AB28" s="63">
        <v>17</v>
      </c>
      <c r="AC28" s="32" t="s">
        <v>195</v>
      </c>
      <c r="AD28" s="32" t="s">
        <v>195</v>
      </c>
      <c r="AE28" s="32" t="s">
        <v>206</v>
      </c>
      <c r="AF28" s="56" t="s">
        <v>207</v>
      </c>
      <c r="AG28" s="32" t="s">
        <v>195</v>
      </c>
      <c r="AH28" s="32">
        <v>2</v>
      </c>
      <c r="AI28" s="32">
        <v>1</v>
      </c>
      <c r="AJ28" s="51">
        <f t="shared" si="6"/>
        <v>2</v>
      </c>
      <c r="AK28" s="51" t="str">
        <f t="shared" si="7"/>
        <v>BAJO</v>
      </c>
      <c r="AL28" s="32">
        <v>10</v>
      </c>
      <c r="AM28" s="52">
        <f t="shared" si="12"/>
        <v>20</v>
      </c>
      <c r="AN28" s="51" t="str">
        <f t="shared" si="9"/>
        <v>RIESGO ACEPTABLE</v>
      </c>
      <c r="AO28" s="52" t="str">
        <f t="shared" si="10"/>
        <v>IV</v>
      </c>
      <c r="AP28" s="63">
        <v>17</v>
      </c>
      <c r="AQ28" s="52" t="s">
        <v>208</v>
      </c>
      <c r="AR28" s="52" t="s">
        <v>209</v>
      </c>
      <c r="AS28" s="52" t="s">
        <v>195</v>
      </c>
      <c r="AT28" s="52" t="s">
        <v>195</v>
      </c>
      <c r="AU28" s="52" t="s">
        <v>206</v>
      </c>
      <c r="AV28" s="52" t="s">
        <v>210</v>
      </c>
      <c r="AW28" s="52" t="s">
        <v>195</v>
      </c>
      <c r="AX28" s="52" t="s">
        <v>199</v>
      </c>
      <c r="AY28" s="55"/>
      <c r="AZ28" s="55"/>
      <c r="BA28" s="56"/>
      <c r="BB28" s="56" t="s">
        <v>200</v>
      </c>
      <c r="BO28" s="27" t="s">
        <v>137</v>
      </c>
    </row>
    <row r="29" spans="1:67" ht="108.75">
      <c r="A29" s="31"/>
      <c r="B29" s="136"/>
      <c r="C29" s="136"/>
      <c r="D29" s="127"/>
      <c r="E29" s="127"/>
      <c r="F29" s="127"/>
      <c r="G29" s="127"/>
      <c r="H29" s="127"/>
      <c r="I29" s="127"/>
      <c r="J29" s="127"/>
      <c r="K29" s="127"/>
      <c r="L29" s="128"/>
      <c r="M29" s="32" t="s">
        <v>136</v>
      </c>
      <c r="N29" s="34" t="s">
        <v>296</v>
      </c>
      <c r="O29" s="128"/>
      <c r="P29" s="59" t="s">
        <v>297</v>
      </c>
      <c r="Q29" s="60" t="s">
        <v>298</v>
      </c>
      <c r="R29" s="60" t="s">
        <v>298</v>
      </c>
      <c r="S29" s="60" t="s">
        <v>298</v>
      </c>
      <c r="T29" s="36">
        <v>2</v>
      </c>
      <c r="U29" s="36">
        <v>2</v>
      </c>
      <c r="V29" s="35">
        <f aca="true" t="shared" si="13" ref="V29:V41">+T29*U29</f>
        <v>4</v>
      </c>
      <c r="W29" s="33" t="str">
        <f aca="true" t="shared" si="14" ref="W29:W43">IF(AND(V29&gt;=0,V29&lt;=4),"BAJO",IF(AND(V29&gt;=6,V29&lt;=8),"MEDIO",IF(AND(V29&gt;=10,V29&lt;=20),"ALTO",IF(AND(V29&gt;=24,V29&lt;=40),"MUY ALTO"))))</f>
        <v>BAJO</v>
      </c>
      <c r="X29" s="36">
        <v>60</v>
      </c>
      <c r="Y29" s="35">
        <f aca="true" t="shared" si="15" ref="Y29:Y43">+V29*X29</f>
        <v>240</v>
      </c>
      <c r="Z29" s="33" t="str">
        <f t="shared" si="4"/>
        <v>RIESGO NO ACEPTABLE O ACEPTABLE CON CONTROL ESPECIFICO</v>
      </c>
      <c r="AA29" s="33" t="str">
        <f t="shared" si="5"/>
        <v>II</v>
      </c>
      <c r="AB29" s="63">
        <v>17</v>
      </c>
      <c r="AC29" s="32" t="s">
        <v>195</v>
      </c>
      <c r="AD29" s="32" t="s">
        <v>195</v>
      </c>
      <c r="AE29" s="61" t="s">
        <v>299</v>
      </c>
      <c r="AF29" s="59" t="s">
        <v>300</v>
      </c>
      <c r="AG29" s="62" t="s">
        <v>301</v>
      </c>
      <c r="AH29" s="36">
        <v>2</v>
      </c>
      <c r="AI29" s="36">
        <v>2</v>
      </c>
      <c r="AJ29" s="35">
        <f>+AH29*AI29</f>
        <v>4</v>
      </c>
      <c r="AK29" s="33" t="str">
        <f aca="true" t="shared" si="16" ref="AK29:AK43">IF(AND(AJ29&gt;=0,AJ29&lt;=4),"BAJO",IF(AND(AJ29&gt;=6,AJ29&lt;=8),"MEDIO",IF(AND(AJ29&gt;=10,AJ29&lt;=20),"ALTO",IF(AND(AJ29&gt;=24,AJ29&lt;=40),"MUY ALTO"))))</f>
        <v>BAJO</v>
      </c>
      <c r="AL29" s="36">
        <v>25</v>
      </c>
      <c r="AM29" s="35">
        <f t="shared" si="8"/>
        <v>100</v>
      </c>
      <c r="AN29" s="33" t="str">
        <f aca="true" t="shared" si="17" ref="AN29:AN43"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MEJORABLE</v>
      </c>
      <c r="AO29" s="35" t="str">
        <f aca="true" t="shared" si="18" ref="AO29:AO43">+IF(AND(AM29&gt;=0.1,AM29&lt;=31),"IV",IF(AND(AM29&gt;=40,AM29&lt;=120),"III",IF(AND(AM29&gt;=150,AM29&lt;=500),"II",IF(AND(AM29&gt;=600,AM29&lt;=4000),"I",IF(AND(AM29=0),"-")))))</f>
        <v>III</v>
      </c>
      <c r="AP29" s="63">
        <v>17</v>
      </c>
      <c r="AQ29" s="59" t="s">
        <v>297</v>
      </c>
      <c r="AR29" s="35" t="s">
        <v>198</v>
      </c>
      <c r="AS29" s="36" t="s">
        <v>195</v>
      </c>
      <c r="AT29" s="36" t="s">
        <v>195</v>
      </c>
      <c r="AU29" s="61" t="s">
        <v>299</v>
      </c>
      <c r="AV29" s="59" t="s">
        <v>300</v>
      </c>
      <c r="AW29" s="52" t="s">
        <v>197</v>
      </c>
      <c r="AX29" s="52" t="s">
        <v>199</v>
      </c>
      <c r="AY29" s="36"/>
      <c r="AZ29" s="36"/>
      <c r="BA29" s="36"/>
      <c r="BB29" s="56" t="s">
        <v>163</v>
      </c>
      <c r="BO29" s="27" t="s">
        <v>136</v>
      </c>
    </row>
    <row r="30" spans="1:67" ht="75">
      <c r="A30" s="31"/>
      <c r="B30" s="136"/>
      <c r="C30" s="136"/>
      <c r="D30" s="127"/>
      <c r="E30" s="127"/>
      <c r="F30" s="127"/>
      <c r="G30" s="127"/>
      <c r="H30" s="127"/>
      <c r="I30" s="127"/>
      <c r="J30" s="127"/>
      <c r="K30" s="127"/>
      <c r="L30" s="58" t="s">
        <v>46</v>
      </c>
      <c r="M30" s="32" t="s">
        <v>116</v>
      </c>
      <c r="N30" s="32" t="s">
        <v>302</v>
      </c>
      <c r="O30" s="32" t="s">
        <v>46</v>
      </c>
      <c r="P30" s="32" t="s">
        <v>303</v>
      </c>
      <c r="Q30" s="32" t="s">
        <v>193</v>
      </c>
      <c r="R30" s="32" t="s">
        <v>304</v>
      </c>
      <c r="S30" s="32" t="s">
        <v>305</v>
      </c>
      <c r="T30" s="56">
        <v>2</v>
      </c>
      <c r="U30" s="56">
        <v>2</v>
      </c>
      <c r="V30" s="52">
        <f t="shared" si="13"/>
        <v>4</v>
      </c>
      <c r="W30" s="51" t="str">
        <f t="shared" si="14"/>
        <v>BAJO</v>
      </c>
      <c r="X30" s="56">
        <v>10</v>
      </c>
      <c r="Y30" s="52">
        <f t="shared" si="15"/>
        <v>40</v>
      </c>
      <c r="Z30" s="51" t="str">
        <f t="shared" si="4"/>
        <v>RIESGO MEJORABLE</v>
      </c>
      <c r="AA30" s="51" t="str">
        <f t="shared" si="5"/>
        <v>III</v>
      </c>
      <c r="AB30" s="63">
        <v>17</v>
      </c>
      <c r="AC30" s="32" t="s">
        <v>195</v>
      </c>
      <c r="AD30" s="32" t="s">
        <v>195</v>
      </c>
      <c r="AE30" s="32" t="s">
        <v>195</v>
      </c>
      <c r="AF30" s="32" t="s">
        <v>306</v>
      </c>
      <c r="AG30" s="32" t="s">
        <v>307</v>
      </c>
      <c r="AH30" s="56">
        <v>1</v>
      </c>
      <c r="AI30" s="56">
        <v>2</v>
      </c>
      <c r="AJ30" s="52">
        <f aca="true" t="shared" si="19" ref="AJ30:AJ36">+AH30*AI30</f>
        <v>2</v>
      </c>
      <c r="AK30" s="51" t="str">
        <f t="shared" si="16"/>
        <v>BAJO</v>
      </c>
      <c r="AL30" s="56">
        <v>25</v>
      </c>
      <c r="AM30" s="52">
        <f t="shared" si="8"/>
        <v>50</v>
      </c>
      <c r="AN30" s="51" t="str">
        <f t="shared" si="17"/>
        <v>RIESGO MEJORABLE</v>
      </c>
      <c r="AO30" s="52" t="str">
        <f t="shared" si="18"/>
        <v>III</v>
      </c>
      <c r="AP30" s="63">
        <v>17</v>
      </c>
      <c r="AQ30" s="52" t="s">
        <v>303</v>
      </c>
      <c r="AR30" s="52" t="s">
        <v>209</v>
      </c>
      <c r="AS30" s="52" t="s">
        <v>195</v>
      </c>
      <c r="AT30" s="52" t="s">
        <v>195</v>
      </c>
      <c r="AU30" s="52" t="s">
        <v>195</v>
      </c>
      <c r="AV30" s="52" t="s">
        <v>306</v>
      </c>
      <c r="AW30" s="52" t="s">
        <v>307</v>
      </c>
      <c r="AX30" s="52" t="s">
        <v>199</v>
      </c>
      <c r="AY30" s="56"/>
      <c r="AZ30" s="56"/>
      <c r="BA30" s="56"/>
      <c r="BB30" s="56" t="s">
        <v>163</v>
      </c>
      <c r="BO30" s="27" t="s">
        <v>135</v>
      </c>
    </row>
    <row r="31" spans="1:67" ht="90" customHeight="1">
      <c r="A31" s="31"/>
      <c r="B31" s="136"/>
      <c r="C31" s="136"/>
      <c r="D31" s="127"/>
      <c r="E31" s="127"/>
      <c r="F31" s="127"/>
      <c r="G31" s="127"/>
      <c r="H31" s="127"/>
      <c r="I31" s="127"/>
      <c r="J31" s="127"/>
      <c r="K31" s="127"/>
      <c r="L31" s="32" t="s">
        <v>49</v>
      </c>
      <c r="M31" s="32" t="s">
        <v>150</v>
      </c>
      <c r="N31" s="32" t="s">
        <v>284</v>
      </c>
      <c r="O31" s="32" t="s">
        <v>49</v>
      </c>
      <c r="P31" s="32" t="s">
        <v>285</v>
      </c>
      <c r="Q31" s="51" t="s">
        <v>286</v>
      </c>
      <c r="R31" s="51" t="s">
        <v>193</v>
      </c>
      <c r="S31" s="32" t="s">
        <v>287</v>
      </c>
      <c r="T31" s="32">
        <v>6</v>
      </c>
      <c r="U31" s="32">
        <v>2</v>
      </c>
      <c r="V31" s="52">
        <f t="shared" si="13"/>
        <v>12</v>
      </c>
      <c r="W31" s="51" t="str">
        <f t="shared" si="14"/>
        <v>ALTO</v>
      </c>
      <c r="X31" s="32">
        <v>25</v>
      </c>
      <c r="Y31" s="51">
        <f t="shared" si="15"/>
        <v>300</v>
      </c>
      <c r="Z31" s="51" t="str">
        <f t="shared" si="4"/>
        <v>RIESGO NO ACEPTABLE O ACEPTABLE CON CONTROL ESPECIFICO</v>
      </c>
      <c r="AA31" s="51" t="str">
        <f t="shared" si="5"/>
        <v>II</v>
      </c>
      <c r="AB31" s="63">
        <v>17</v>
      </c>
      <c r="AC31" s="32" t="s">
        <v>195</v>
      </c>
      <c r="AD31" s="32" t="s">
        <v>195</v>
      </c>
      <c r="AE31" s="32" t="s">
        <v>195</v>
      </c>
      <c r="AF31" s="56" t="s">
        <v>288</v>
      </c>
      <c r="AG31" s="32" t="s">
        <v>289</v>
      </c>
      <c r="AH31" s="32">
        <v>2</v>
      </c>
      <c r="AI31" s="32">
        <v>2</v>
      </c>
      <c r="AJ31" s="51">
        <f t="shared" si="19"/>
        <v>4</v>
      </c>
      <c r="AK31" s="51" t="str">
        <f t="shared" si="16"/>
        <v>BAJO</v>
      </c>
      <c r="AL31" s="32">
        <v>25</v>
      </c>
      <c r="AM31" s="52">
        <f t="shared" si="8"/>
        <v>100</v>
      </c>
      <c r="AN31" s="51" t="str">
        <f t="shared" si="17"/>
        <v>RIESGO MEJORABLE</v>
      </c>
      <c r="AO31" s="52" t="str">
        <f t="shared" si="18"/>
        <v>III</v>
      </c>
      <c r="AP31" s="63">
        <v>17</v>
      </c>
      <c r="AQ31" s="52" t="s">
        <v>285</v>
      </c>
      <c r="AR31" s="52" t="s">
        <v>198</v>
      </c>
      <c r="AS31" s="52" t="s">
        <v>195</v>
      </c>
      <c r="AT31" s="52" t="s">
        <v>195</v>
      </c>
      <c r="AU31" s="52" t="s">
        <v>195</v>
      </c>
      <c r="AV31" s="52" t="s">
        <v>288</v>
      </c>
      <c r="AW31" s="52" t="s">
        <v>289</v>
      </c>
      <c r="AX31" s="52" t="s">
        <v>199</v>
      </c>
      <c r="AY31" s="55"/>
      <c r="AZ31" s="55"/>
      <c r="BA31" s="56"/>
      <c r="BB31" s="56" t="s">
        <v>200</v>
      </c>
      <c r="BO31" s="40" t="s">
        <v>47</v>
      </c>
    </row>
    <row r="32" spans="1:67" ht="120">
      <c r="A32" s="31"/>
      <c r="B32" s="136"/>
      <c r="C32" s="136"/>
      <c r="D32" s="127"/>
      <c r="E32" s="127"/>
      <c r="F32" s="127"/>
      <c r="G32" s="127"/>
      <c r="H32" s="127"/>
      <c r="I32" s="127"/>
      <c r="J32" s="127"/>
      <c r="K32" s="127"/>
      <c r="L32" s="126" t="s">
        <v>148</v>
      </c>
      <c r="M32" s="32" t="s">
        <v>55</v>
      </c>
      <c r="N32" s="32" t="s">
        <v>231</v>
      </c>
      <c r="O32" s="126" t="s">
        <v>148</v>
      </c>
      <c r="P32" s="32" t="s">
        <v>232</v>
      </c>
      <c r="Q32" s="51" t="s">
        <v>193</v>
      </c>
      <c r="R32" s="51" t="s">
        <v>233</v>
      </c>
      <c r="S32" s="51" t="s">
        <v>234</v>
      </c>
      <c r="T32" s="32">
        <v>1</v>
      </c>
      <c r="U32" s="32">
        <v>4</v>
      </c>
      <c r="V32" s="52">
        <f t="shared" si="13"/>
        <v>4</v>
      </c>
      <c r="W32" s="51" t="str">
        <f t="shared" si="14"/>
        <v>BAJO</v>
      </c>
      <c r="X32" s="32">
        <v>25</v>
      </c>
      <c r="Y32" s="51">
        <f t="shared" si="15"/>
        <v>100</v>
      </c>
      <c r="Z32" s="51" t="str">
        <f t="shared" si="4"/>
        <v>RIESGO MEJORABLE</v>
      </c>
      <c r="AA32" s="51" t="str">
        <f t="shared" si="5"/>
        <v>III</v>
      </c>
      <c r="AB32" s="63">
        <v>17</v>
      </c>
      <c r="AC32" s="32" t="s">
        <v>195</v>
      </c>
      <c r="AD32" s="32" t="s">
        <v>195</v>
      </c>
      <c r="AE32" s="56" t="s">
        <v>195</v>
      </c>
      <c r="AF32" s="56" t="s">
        <v>235</v>
      </c>
      <c r="AG32" s="32" t="s">
        <v>236</v>
      </c>
      <c r="AH32" s="32">
        <v>1</v>
      </c>
      <c r="AI32" s="32">
        <v>1</v>
      </c>
      <c r="AJ32" s="51">
        <f t="shared" si="19"/>
        <v>1</v>
      </c>
      <c r="AK32" s="51" t="str">
        <f t="shared" si="16"/>
        <v>BAJO</v>
      </c>
      <c r="AL32" s="32">
        <v>25</v>
      </c>
      <c r="AM32" s="52">
        <f t="shared" si="8"/>
        <v>25</v>
      </c>
      <c r="AN32" s="51" t="str">
        <f t="shared" si="17"/>
        <v>RIESGO ACEPTABLE</v>
      </c>
      <c r="AO32" s="52" t="str">
        <f t="shared" si="18"/>
        <v>IV</v>
      </c>
      <c r="AP32" s="63">
        <v>17</v>
      </c>
      <c r="AQ32" s="52" t="s">
        <v>232</v>
      </c>
      <c r="AR32" s="52" t="s">
        <v>198</v>
      </c>
      <c r="AS32" s="56" t="s">
        <v>195</v>
      </c>
      <c r="AT32" s="52" t="s">
        <v>195</v>
      </c>
      <c r="AU32" s="52" t="s">
        <v>195</v>
      </c>
      <c r="AV32" s="52" t="s">
        <v>235</v>
      </c>
      <c r="AW32" s="52" t="s">
        <v>237</v>
      </c>
      <c r="AX32" s="56" t="s">
        <v>199</v>
      </c>
      <c r="AY32" s="55"/>
      <c r="AZ32" s="55"/>
      <c r="BA32" s="56"/>
      <c r="BB32" s="56" t="s">
        <v>200</v>
      </c>
      <c r="BO32" s="40" t="s">
        <v>110</v>
      </c>
    </row>
    <row r="33" spans="1:67" ht="90">
      <c r="A33" s="31"/>
      <c r="B33" s="136"/>
      <c r="C33" s="136"/>
      <c r="D33" s="127"/>
      <c r="E33" s="127"/>
      <c r="F33" s="127"/>
      <c r="G33" s="127"/>
      <c r="H33" s="127"/>
      <c r="I33" s="127"/>
      <c r="J33" s="127"/>
      <c r="K33" s="127"/>
      <c r="L33" s="127"/>
      <c r="M33" s="32" t="s">
        <v>82</v>
      </c>
      <c r="N33" s="32" t="s">
        <v>308</v>
      </c>
      <c r="O33" s="127"/>
      <c r="P33" s="32" t="s">
        <v>225</v>
      </c>
      <c r="Q33" s="51" t="s">
        <v>193</v>
      </c>
      <c r="R33" s="51" t="s">
        <v>193</v>
      </c>
      <c r="S33" s="32" t="s">
        <v>226</v>
      </c>
      <c r="T33" s="56">
        <v>2</v>
      </c>
      <c r="U33" s="56">
        <v>2</v>
      </c>
      <c r="V33" s="52">
        <f t="shared" si="13"/>
        <v>4</v>
      </c>
      <c r="W33" s="51" t="str">
        <f t="shared" si="14"/>
        <v>BAJO</v>
      </c>
      <c r="X33" s="56">
        <v>25</v>
      </c>
      <c r="Y33" s="52">
        <f t="shared" si="15"/>
        <v>100</v>
      </c>
      <c r="Z33" s="51" t="str">
        <f t="shared" si="4"/>
        <v>RIESGO MEJORABLE</v>
      </c>
      <c r="AA33" s="51" t="str">
        <f t="shared" si="5"/>
        <v>III</v>
      </c>
      <c r="AB33" s="63">
        <v>17</v>
      </c>
      <c r="AC33" s="32" t="s">
        <v>195</v>
      </c>
      <c r="AD33" s="32" t="s">
        <v>195</v>
      </c>
      <c r="AE33" s="32" t="s">
        <v>195</v>
      </c>
      <c r="AF33" s="32" t="s">
        <v>227</v>
      </c>
      <c r="AG33" s="32" t="s">
        <v>309</v>
      </c>
      <c r="AH33" s="56">
        <v>2</v>
      </c>
      <c r="AI33" s="56">
        <v>2</v>
      </c>
      <c r="AJ33" s="52">
        <f t="shared" si="19"/>
        <v>4</v>
      </c>
      <c r="AK33" s="51" t="str">
        <f t="shared" si="16"/>
        <v>BAJO</v>
      </c>
      <c r="AL33" s="56">
        <v>25</v>
      </c>
      <c r="AM33" s="52">
        <f t="shared" si="8"/>
        <v>100</v>
      </c>
      <c r="AN33" s="51" t="str">
        <f t="shared" si="17"/>
        <v>RIESGO MEJORABLE</v>
      </c>
      <c r="AO33" s="52" t="str">
        <f t="shared" si="18"/>
        <v>III</v>
      </c>
      <c r="AP33" s="63">
        <v>17</v>
      </c>
      <c r="AQ33" s="52" t="s">
        <v>225</v>
      </c>
      <c r="AR33" s="52" t="s">
        <v>198</v>
      </c>
      <c r="AS33" s="52" t="s">
        <v>195</v>
      </c>
      <c r="AT33" s="52" t="s">
        <v>195</v>
      </c>
      <c r="AU33" s="52" t="s">
        <v>195</v>
      </c>
      <c r="AV33" s="52" t="s">
        <v>227</v>
      </c>
      <c r="AW33" s="52" t="s">
        <v>309</v>
      </c>
      <c r="AX33" s="56" t="s">
        <v>199</v>
      </c>
      <c r="AY33" s="56"/>
      <c r="AZ33" s="56"/>
      <c r="BA33" s="56"/>
      <c r="BB33" s="56" t="s">
        <v>200</v>
      </c>
      <c r="BO33" s="40" t="s">
        <v>48</v>
      </c>
    </row>
    <row r="34" spans="1:67" ht="120">
      <c r="A34" s="31"/>
      <c r="B34" s="136"/>
      <c r="C34" s="136"/>
      <c r="D34" s="127"/>
      <c r="E34" s="127"/>
      <c r="F34" s="127"/>
      <c r="G34" s="127"/>
      <c r="H34" s="127"/>
      <c r="I34" s="127"/>
      <c r="J34" s="127"/>
      <c r="K34" s="127"/>
      <c r="L34" s="128"/>
      <c r="M34" s="32" t="s">
        <v>51</v>
      </c>
      <c r="N34" s="32" t="s">
        <v>308</v>
      </c>
      <c r="O34" s="128"/>
      <c r="P34" s="32" t="s">
        <v>225</v>
      </c>
      <c r="Q34" s="32" t="s">
        <v>193</v>
      </c>
      <c r="R34" s="32" t="s">
        <v>193</v>
      </c>
      <c r="S34" s="32" t="s">
        <v>226</v>
      </c>
      <c r="T34" s="56">
        <v>2</v>
      </c>
      <c r="U34" s="56">
        <v>2</v>
      </c>
      <c r="V34" s="52">
        <f t="shared" si="13"/>
        <v>4</v>
      </c>
      <c r="W34" s="51" t="str">
        <f t="shared" si="14"/>
        <v>BAJO</v>
      </c>
      <c r="X34" s="56">
        <v>25</v>
      </c>
      <c r="Y34" s="52">
        <f t="shared" si="15"/>
        <v>100</v>
      </c>
      <c r="Z34" s="51" t="str">
        <f t="shared" si="4"/>
        <v>RIESGO MEJORABLE</v>
      </c>
      <c r="AA34" s="51" t="str">
        <f t="shared" si="5"/>
        <v>III</v>
      </c>
      <c r="AB34" s="63">
        <v>17</v>
      </c>
      <c r="AC34" s="32" t="s">
        <v>195</v>
      </c>
      <c r="AD34" s="32" t="s">
        <v>195</v>
      </c>
      <c r="AE34" s="32" t="s">
        <v>195</v>
      </c>
      <c r="AF34" s="56" t="s">
        <v>310</v>
      </c>
      <c r="AG34" s="56" t="s">
        <v>311</v>
      </c>
      <c r="AH34" s="56">
        <v>2</v>
      </c>
      <c r="AI34" s="56">
        <v>1</v>
      </c>
      <c r="AJ34" s="52">
        <f t="shared" si="19"/>
        <v>2</v>
      </c>
      <c r="AK34" s="51" t="str">
        <f t="shared" si="16"/>
        <v>BAJO</v>
      </c>
      <c r="AL34" s="56">
        <v>10</v>
      </c>
      <c r="AM34" s="52">
        <f t="shared" si="8"/>
        <v>20</v>
      </c>
      <c r="AN34" s="51" t="str">
        <f t="shared" si="17"/>
        <v>RIESGO ACEPTABLE</v>
      </c>
      <c r="AO34" s="52" t="str">
        <f t="shared" si="18"/>
        <v>IV</v>
      </c>
      <c r="AP34" s="63">
        <v>17</v>
      </c>
      <c r="AQ34" s="52" t="s">
        <v>225</v>
      </c>
      <c r="AR34" s="52" t="s">
        <v>198</v>
      </c>
      <c r="AS34" s="52" t="s">
        <v>195</v>
      </c>
      <c r="AT34" s="52" t="s">
        <v>195</v>
      </c>
      <c r="AU34" s="52" t="s">
        <v>195</v>
      </c>
      <c r="AV34" s="52" t="s">
        <v>310</v>
      </c>
      <c r="AW34" s="52" t="s">
        <v>311</v>
      </c>
      <c r="AX34" s="52" t="s">
        <v>199</v>
      </c>
      <c r="AY34" s="56"/>
      <c r="AZ34" s="56"/>
      <c r="BA34" s="56"/>
      <c r="BB34" s="56" t="s">
        <v>200</v>
      </c>
      <c r="BO34" s="40" t="s">
        <v>113</v>
      </c>
    </row>
    <row r="35" spans="1:67" ht="90" customHeight="1">
      <c r="A35" s="31"/>
      <c r="B35" s="136"/>
      <c r="C35" s="136"/>
      <c r="D35" s="127"/>
      <c r="E35" s="127"/>
      <c r="F35" s="127"/>
      <c r="G35" s="127"/>
      <c r="H35" s="127"/>
      <c r="I35" s="127"/>
      <c r="J35" s="127"/>
      <c r="K35" s="127"/>
      <c r="L35" s="58" t="s">
        <v>35</v>
      </c>
      <c r="M35" s="32" t="s">
        <v>37</v>
      </c>
      <c r="N35" s="32" t="s">
        <v>239</v>
      </c>
      <c r="O35" s="32" t="s">
        <v>240</v>
      </c>
      <c r="P35" s="32" t="s">
        <v>241</v>
      </c>
      <c r="Q35" s="32" t="s">
        <v>242</v>
      </c>
      <c r="R35" s="32" t="s">
        <v>243</v>
      </c>
      <c r="S35" s="32" t="s">
        <v>244</v>
      </c>
      <c r="T35" s="32">
        <v>2</v>
      </c>
      <c r="U35" s="32">
        <v>4</v>
      </c>
      <c r="V35" s="52">
        <f t="shared" si="13"/>
        <v>8</v>
      </c>
      <c r="W35" s="51" t="str">
        <f t="shared" si="14"/>
        <v>MEDIO</v>
      </c>
      <c r="X35" s="32">
        <v>60</v>
      </c>
      <c r="Y35" s="51">
        <f t="shared" si="15"/>
        <v>480</v>
      </c>
      <c r="Z35" s="51" t="str">
        <f t="shared" si="4"/>
        <v>RIESGO NO ACEPTABLE O ACEPTABLE CON CONTROL ESPECIFICO</v>
      </c>
      <c r="AA35" s="51" t="str">
        <f t="shared" si="5"/>
        <v>II</v>
      </c>
      <c r="AB35" s="63">
        <v>17</v>
      </c>
      <c r="AC35" s="32" t="s">
        <v>195</v>
      </c>
      <c r="AD35" s="32" t="s">
        <v>195</v>
      </c>
      <c r="AE35" s="32" t="s">
        <v>245</v>
      </c>
      <c r="AF35" s="32" t="s">
        <v>246</v>
      </c>
      <c r="AG35" s="32" t="s">
        <v>195</v>
      </c>
      <c r="AH35" s="32">
        <v>2</v>
      </c>
      <c r="AI35" s="32">
        <v>3</v>
      </c>
      <c r="AJ35" s="51">
        <f t="shared" si="19"/>
        <v>6</v>
      </c>
      <c r="AK35" s="51" t="str">
        <f t="shared" si="16"/>
        <v>MEDIO</v>
      </c>
      <c r="AL35" s="32">
        <v>25</v>
      </c>
      <c r="AM35" s="52">
        <f t="shared" si="8"/>
        <v>150</v>
      </c>
      <c r="AN35" s="51" t="str">
        <f t="shared" si="17"/>
        <v>RIESGO NO ACEPTABLE O ACEPTABLE CON CONTROL ESPECIFICO</v>
      </c>
      <c r="AO35" s="52" t="str">
        <f t="shared" si="18"/>
        <v>II</v>
      </c>
      <c r="AP35" s="63">
        <v>17</v>
      </c>
      <c r="AQ35" s="52" t="s">
        <v>241</v>
      </c>
      <c r="AR35" s="52" t="s">
        <v>198</v>
      </c>
      <c r="AS35" s="52" t="s">
        <v>195</v>
      </c>
      <c r="AT35" s="52" t="s">
        <v>195</v>
      </c>
      <c r="AU35" s="52" t="s">
        <v>247</v>
      </c>
      <c r="AV35" s="52" t="s">
        <v>246</v>
      </c>
      <c r="AW35" s="52" t="s">
        <v>195</v>
      </c>
      <c r="AX35" s="52" t="s">
        <v>199</v>
      </c>
      <c r="AY35" s="55"/>
      <c r="AZ35" s="55"/>
      <c r="BA35" s="56"/>
      <c r="BB35" s="56" t="s">
        <v>200</v>
      </c>
      <c r="BO35" s="40" t="s">
        <v>114</v>
      </c>
    </row>
    <row r="36" spans="1:67" ht="285" customHeight="1">
      <c r="A36" s="31"/>
      <c r="B36" s="136"/>
      <c r="C36" s="136"/>
      <c r="D36" s="127"/>
      <c r="E36" s="127"/>
      <c r="F36" s="127"/>
      <c r="G36" s="127"/>
      <c r="H36" s="127"/>
      <c r="I36" s="127"/>
      <c r="J36" s="127"/>
      <c r="K36" s="127"/>
      <c r="L36" s="58" t="s">
        <v>62</v>
      </c>
      <c r="M36" s="32" t="s">
        <v>90</v>
      </c>
      <c r="N36" s="32" t="s">
        <v>248</v>
      </c>
      <c r="O36" s="32" t="s">
        <v>62</v>
      </c>
      <c r="P36" s="32" t="s">
        <v>249</v>
      </c>
      <c r="Q36" s="32" t="s">
        <v>250</v>
      </c>
      <c r="R36" s="32" t="s">
        <v>251</v>
      </c>
      <c r="S36" s="32" t="s">
        <v>252</v>
      </c>
      <c r="T36" s="56">
        <v>2</v>
      </c>
      <c r="U36" s="56">
        <v>2</v>
      </c>
      <c r="V36" s="52">
        <f>+T36*U36</f>
        <v>4</v>
      </c>
      <c r="W36" s="51" t="str">
        <f t="shared" si="14"/>
        <v>BAJO</v>
      </c>
      <c r="X36" s="56">
        <v>60</v>
      </c>
      <c r="Y36" s="52">
        <f t="shared" si="15"/>
        <v>240</v>
      </c>
      <c r="Z36" s="51" t="str">
        <f t="shared" si="4"/>
        <v>RIESGO NO ACEPTABLE O ACEPTABLE CON CONTROL ESPECIFICO</v>
      </c>
      <c r="AA36" s="51" t="str">
        <f t="shared" si="5"/>
        <v>II</v>
      </c>
      <c r="AB36" s="63">
        <v>17</v>
      </c>
      <c r="AC36" s="32" t="s">
        <v>195</v>
      </c>
      <c r="AD36" s="32" t="s">
        <v>195</v>
      </c>
      <c r="AE36" s="32" t="s">
        <v>195</v>
      </c>
      <c r="AF36" s="32" t="s">
        <v>253</v>
      </c>
      <c r="AG36" s="32" t="s">
        <v>254</v>
      </c>
      <c r="AH36" s="56">
        <v>2</v>
      </c>
      <c r="AI36" s="56">
        <v>3</v>
      </c>
      <c r="AJ36" s="52">
        <f t="shared" si="19"/>
        <v>6</v>
      </c>
      <c r="AK36" s="51" t="str">
        <f t="shared" si="16"/>
        <v>MEDIO</v>
      </c>
      <c r="AL36" s="56">
        <v>25</v>
      </c>
      <c r="AM36" s="52">
        <f t="shared" si="8"/>
        <v>150</v>
      </c>
      <c r="AN36" s="51" t="str">
        <f t="shared" si="17"/>
        <v>RIESGO NO ACEPTABLE O ACEPTABLE CON CONTROL ESPECIFICO</v>
      </c>
      <c r="AO36" s="52" t="str">
        <f t="shared" si="18"/>
        <v>II</v>
      </c>
      <c r="AP36" s="63">
        <v>17</v>
      </c>
      <c r="AQ36" s="52" t="s">
        <v>249</v>
      </c>
      <c r="AR36" s="52" t="s">
        <v>198</v>
      </c>
      <c r="AS36" s="52" t="s">
        <v>195</v>
      </c>
      <c r="AT36" s="52" t="s">
        <v>195</v>
      </c>
      <c r="AU36" s="52" t="s">
        <v>195</v>
      </c>
      <c r="AV36" s="52" t="s">
        <v>253</v>
      </c>
      <c r="AW36" s="52" t="s">
        <v>254</v>
      </c>
      <c r="AX36" s="52" t="s">
        <v>199</v>
      </c>
      <c r="AY36" s="56"/>
      <c r="AZ36" s="56"/>
      <c r="BA36" s="56"/>
      <c r="BB36" s="56" t="s">
        <v>200</v>
      </c>
      <c r="BO36" s="40" t="s">
        <v>115</v>
      </c>
    </row>
    <row r="37" spans="1:67" ht="75">
      <c r="A37" s="31"/>
      <c r="B37" s="136"/>
      <c r="C37" s="136"/>
      <c r="D37" s="128"/>
      <c r="E37" s="128"/>
      <c r="F37" s="128"/>
      <c r="G37" s="128"/>
      <c r="H37" s="128"/>
      <c r="I37" s="128"/>
      <c r="J37" s="128"/>
      <c r="K37" s="128"/>
      <c r="L37" s="32" t="s">
        <v>30</v>
      </c>
      <c r="M37" s="32" t="s">
        <v>32</v>
      </c>
      <c r="N37" s="32" t="s">
        <v>312</v>
      </c>
      <c r="O37" s="32" t="s">
        <v>30</v>
      </c>
      <c r="P37" s="32" t="s">
        <v>313</v>
      </c>
      <c r="Q37" s="32" t="s">
        <v>314</v>
      </c>
      <c r="R37" s="32" t="s">
        <v>315</v>
      </c>
      <c r="S37" s="32" t="s">
        <v>316</v>
      </c>
      <c r="T37" s="36">
        <v>2</v>
      </c>
      <c r="U37" s="36">
        <v>2</v>
      </c>
      <c r="V37" s="35">
        <f t="shared" si="13"/>
        <v>4</v>
      </c>
      <c r="W37" s="33" t="str">
        <f t="shared" si="14"/>
        <v>BAJO</v>
      </c>
      <c r="X37" s="36">
        <v>60</v>
      </c>
      <c r="Y37" s="35">
        <f t="shared" si="15"/>
        <v>240</v>
      </c>
      <c r="Z37" s="33" t="str">
        <f t="shared" si="4"/>
        <v>RIESGO NO ACEPTABLE O ACEPTABLE CON CONTROL ESPECIFICO</v>
      </c>
      <c r="AA37" s="33" t="str">
        <f aca="true" t="shared" si="20" ref="AA37:AA47">+IF(AND(Y37&gt;=0.1,Y37&lt;=31),"IV",IF(AND(Y37&gt;=40,Y37&lt;=120),"III",IF(AND(Y37&gt;=150,Y37&lt;=500),"II",IF(AND(Y37&gt;=600,Y37&lt;=4000),"I",IF(AND(Y37=0),"-")))))</f>
        <v>II</v>
      </c>
      <c r="AB37" s="63">
        <v>17</v>
      </c>
      <c r="AC37" s="32" t="s">
        <v>195</v>
      </c>
      <c r="AD37" s="32" t="s">
        <v>195</v>
      </c>
      <c r="AE37" s="32" t="s">
        <v>317</v>
      </c>
      <c r="AF37" s="32" t="s">
        <v>318</v>
      </c>
      <c r="AG37" s="32" t="s">
        <v>319</v>
      </c>
      <c r="AH37" s="36">
        <v>2</v>
      </c>
      <c r="AI37" s="36">
        <v>2</v>
      </c>
      <c r="AJ37" s="35">
        <f aca="true" t="shared" si="21" ref="AJ37:AJ47">+AH37*AI37</f>
        <v>4</v>
      </c>
      <c r="AK37" s="33" t="str">
        <f t="shared" si="16"/>
        <v>BAJO</v>
      </c>
      <c r="AL37" s="36">
        <v>25</v>
      </c>
      <c r="AM37" s="35">
        <f aca="true" t="shared" si="22" ref="AM37:AM47">+AJ37*AL37</f>
        <v>100</v>
      </c>
      <c r="AN37" s="33" t="str">
        <f t="shared" si="17"/>
        <v>RIESGO MEJORABLE</v>
      </c>
      <c r="AO37" s="35" t="str">
        <f t="shared" si="18"/>
        <v>III</v>
      </c>
      <c r="AP37" s="51">
        <v>17</v>
      </c>
      <c r="AQ37" s="52" t="s">
        <v>313</v>
      </c>
      <c r="AR37" s="35" t="s">
        <v>198</v>
      </c>
      <c r="AS37" s="36" t="s">
        <v>195</v>
      </c>
      <c r="AT37" s="36" t="s">
        <v>195</v>
      </c>
      <c r="AU37" s="52" t="s">
        <v>314</v>
      </c>
      <c r="AV37" s="52" t="s">
        <v>315</v>
      </c>
      <c r="AW37" s="52" t="s">
        <v>316</v>
      </c>
      <c r="AX37" s="52" t="s">
        <v>199</v>
      </c>
      <c r="AY37" s="36"/>
      <c r="AZ37" s="36"/>
      <c r="BA37" s="36"/>
      <c r="BB37" s="56" t="s">
        <v>163</v>
      </c>
      <c r="BO37" s="40" t="s">
        <v>116</v>
      </c>
    </row>
    <row r="38" spans="1:67" ht="105" customHeight="1">
      <c r="A38" s="31"/>
      <c r="B38" s="136"/>
      <c r="C38" s="136"/>
      <c r="D38" s="126" t="s">
        <v>256</v>
      </c>
      <c r="E38" s="126" t="s">
        <v>257</v>
      </c>
      <c r="F38" s="126" t="s">
        <v>189</v>
      </c>
      <c r="G38" s="126" t="s">
        <v>294</v>
      </c>
      <c r="H38" s="126">
        <v>7</v>
      </c>
      <c r="I38" s="126">
        <v>10</v>
      </c>
      <c r="J38" s="126">
        <v>0</v>
      </c>
      <c r="K38" s="126">
        <v>17</v>
      </c>
      <c r="L38" s="126" t="s">
        <v>75</v>
      </c>
      <c r="M38" s="32" t="s">
        <v>78</v>
      </c>
      <c r="N38" s="32" t="s">
        <v>258</v>
      </c>
      <c r="O38" s="126" t="s">
        <v>259</v>
      </c>
      <c r="P38" s="32" t="s">
        <v>260</v>
      </c>
      <c r="Q38" s="51" t="s">
        <v>261</v>
      </c>
      <c r="R38" s="51" t="s">
        <v>262</v>
      </c>
      <c r="S38" s="51" t="s">
        <v>263</v>
      </c>
      <c r="T38" s="56">
        <v>2</v>
      </c>
      <c r="U38" s="56">
        <v>2</v>
      </c>
      <c r="V38" s="52">
        <f t="shared" si="13"/>
        <v>4</v>
      </c>
      <c r="W38" s="51" t="str">
        <f t="shared" si="14"/>
        <v>BAJO</v>
      </c>
      <c r="X38" s="56">
        <v>60</v>
      </c>
      <c r="Y38" s="52">
        <f t="shared" si="15"/>
        <v>240</v>
      </c>
      <c r="Z38" s="51" t="str">
        <f t="shared" si="4"/>
        <v>RIESGO NO ACEPTABLE O ACEPTABLE CON CONTROL ESPECIFICO</v>
      </c>
      <c r="AA38" s="51" t="str">
        <f t="shared" si="20"/>
        <v>II</v>
      </c>
      <c r="AB38" s="63">
        <v>17</v>
      </c>
      <c r="AC38" s="32" t="s">
        <v>195</v>
      </c>
      <c r="AD38" s="32" t="s">
        <v>195</v>
      </c>
      <c r="AE38" s="32" t="s">
        <v>195</v>
      </c>
      <c r="AF38" s="32" t="s">
        <v>264</v>
      </c>
      <c r="AG38" s="32" t="s">
        <v>195</v>
      </c>
      <c r="AH38" s="56">
        <v>2</v>
      </c>
      <c r="AI38" s="56">
        <v>2</v>
      </c>
      <c r="AJ38" s="52">
        <f t="shared" si="21"/>
        <v>4</v>
      </c>
      <c r="AK38" s="51" t="str">
        <f t="shared" si="16"/>
        <v>BAJO</v>
      </c>
      <c r="AL38" s="56">
        <v>25</v>
      </c>
      <c r="AM38" s="52">
        <f t="shared" si="22"/>
        <v>100</v>
      </c>
      <c r="AN38" s="51" t="str">
        <f t="shared" si="17"/>
        <v>RIESGO MEJORABLE</v>
      </c>
      <c r="AO38" s="52" t="str">
        <f t="shared" si="18"/>
        <v>III</v>
      </c>
      <c r="AP38" s="63">
        <v>17</v>
      </c>
      <c r="AQ38" s="52" t="s">
        <v>260</v>
      </c>
      <c r="AR38" s="52" t="s">
        <v>198</v>
      </c>
      <c r="AS38" s="56" t="s">
        <v>195</v>
      </c>
      <c r="AT38" s="56" t="s">
        <v>195</v>
      </c>
      <c r="AU38" s="56" t="s">
        <v>195</v>
      </c>
      <c r="AV38" s="32" t="s">
        <v>264</v>
      </c>
      <c r="AW38" s="56" t="s">
        <v>195</v>
      </c>
      <c r="AX38" s="56" t="s">
        <v>199</v>
      </c>
      <c r="AY38" s="56"/>
      <c r="AZ38" s="56"/>
      <c r="BA38" s="56"/>
      <c r="BB38" s="56" t="s">
        <v>200</v>
      </c>
      <c r="BO38" s="40" t="s">
        <v>117</v>
      </c>
    </row>
    <row r="39" spans="1:67" ht="105">
      <c r="A39" s="31"/>
      <c r="B39" s="136"/>
      <c r="C39" s="136"/>
      <c r="D39" s="127"/>
      <c r="E39" s="127"/>
      <c r="F39" s="127"/>
      <c r="G39" s="127"/>
      <c r="H39" s="127"/>
      <c r="I39" s="127"/>
      <c r="J39" s="127"/>
      <c r="K39" s="127"/>
      <c r="L39" s="127"/>
      <c r="M39" s="32" t="s">
        <v>77</v>
      </c>
      <c r="N39" s="32" t="s">
        <v>265</v>
      </c>
      <c r="O39" s="127"/>
      <c r="P39" s="32" t="s">
        <v>260</v>
      </c>
      <c r="Q39" s="51" t="s">
        <v>266</v>
      </c>
      <c r="R39" s="51" t="s">
        <v>262</v>
      </c>
      <c r="S39" s="51" t="s">
        <v>262</v>
      </c>
      <c r="T39" s="56">
        <v>2</v>
      </c>
      <c r="U39" s="56">
        <v>2</v>
      </c>
      <c r="V39" s="52">
        <f t="shared" si="13"/>
        <v>4</v>
      </c>
      <c r="W39" s="51" t="str">
        <f t="shared" si="14"/>
        <v>BAJO</v>
      </c>
      <c r="X39" s="56">
        <v>60</v>
      </c>
      <c r="Y39" s="52">
        <f t="shared" si="15"/>
        <v>240</v>
      </c>
      <c r="Z39" s="51" t="str">
        <f t="shared" si="4"/>
        <v>RIESGO NO ACEPTABLE O ACEPTABLE CON CONTROL ESPECIFICO</v>
      </c>
      <c r="AA39" s="51" t="str">
        <f t="shared" si="20"/>
        <v>II</v>
      </c>
      <c r="AB39" s="63">
        <v>17</v>
      </c>
      <c r="AC39" s="32" t="s">
        <v>195</v>
      </c>
      <c r="AD39" s="32" t="s">
        <v>195</v>
      </c>
      <c r="AE39" s="32" t="s">
        <v>195</v>
      </c>
      <c r="AF39" s="32" t="s">
        <v>267</v>
      </c>
      <c r="AG39" s="32" t="s">
        <v>195</v>
      </c>
      <c r="AH39" s="56">
        <v>2</v>
      </c>
      <c r="AI39" s="56">
        <v>2</v>
      </c>
      <c r="AJ39" s="52">
        <f t="shared" si="21"/>
        <v>4</v>
      </c>
      <c r="AK39" s="51" t="str">
        <f t="shared" si="16"/>
        <v>BAJO</v>
      </c>
      <c r="AL39" s="56">
        <v>25</v>
      </c>
      <c r="AM39" s="52">
        <f t="shared" si="22"/>
        <v>100</v>
      </c>
      <c r="AN39" s="51" t="str">
        <f t="shared" si="17"/>
        <v>RIESGO MEJORABLE</v>
      </c>
      <c r="AO39" s="52" t="str">
        <f t="shared" si="18"/>
        <v>III</v>
      </c>
      <c r="AP39" s="63">
        <v>17</v>
      </c>
      <c r="AQ39" s="32" t="s">
        <v>260</v>
      </c>
      <c r="AR39" s="32" t="s">
        <v>198</v>
      </c>
      <c r="AS39" s="32" t="s">
        <v>195</v>
      </c>
      <c r="AT39" s="32" t="s">
        <v>195</v>
      </c>
      <c r="AU39" s="32" t="s">
        <v>195</v>
      </c>
      <c r="AV39" s="32" t="s">
        <v>267</v>
      </c>
      <c r="AW39" s="56" t="s">
        <v>195</v>
      </c>
      <c r="AX39" s="56" t="s">
        <v>268</v>
      </c>
      <c r="AY39" s="56"/>
      <c r="AZ39" s="56"/>
      <c r="BA39" s="56"/>
      <c r="BB39" s="56" t="s">
        <v>200</v>
      </c>
      <c r="BO39" s="40" t="s">
        <v>118</v>
      </c>
    </row>
    <row r="40" spans="1:67" ht="135">
      <c r="A40" s="31"/>
      <c r="B40" s="136"/>
      <c r="C40" s="136"/>
      <c r="D40" s="127"/>
      <c r="E40" s="127"/>
      <c r="F40" s="127"/>
      <c r="G40" s="127"/>
      <c r="H40" s="127"/>
      <c r="I40" s="127"/>
      <c r="J40" s="127"/>
      <c r="K40" s="127"/>
      <c r="L40" s="127"/>
      <c r="M40" s="32" t="s">
        <v>81</v>
      </c>
      <c r="N40" s="32" t="s">
        <v>269</v>
      </c>
      <c r="O40" s="127"/>
      <c r="P40" s="32" t="s">
        <v>270</v>
      </c>
      <c r="Q40" s="51" t="s">
        <v>193</v>
      </c>
      <c r="R40" s="51" t="s">
        <v>193</v>
      </c>
      <c r="S40" s="51" t="s">
        <v>193</v>
      </c>
      <c r="T40" s="56">
        <v>2</v>
      </c>
      <c r="U40" s="56">
        <v>2</v>
      </c>
      <c r="V40" s="52">
        <f t="shared" si="13"/>
        <v>4</v>
      </c>
      <c r="W40" s="51" t="str">
        <f t="shared" si="14"/>
        <v>BAJO</v>
      </c>
      <c r="X40" s="56">
        <v>60</v>
      </c>
      <c r="Y40" s="52">
        <f t="shared" si="15"/>
        <v>240</v>
      </c>
      <c r="Z40" s="51" t="str">
        <f t="shared" si="4"/>
        <v>RIESGO NO ACEPTABLE O ACEPTABLE CON CONTROL ESPECIFICO</v>
      </c>
      <c r="AA40" s="51" t="str">
        <f t="shared" si="20"/>
        <v>II</v>
      </c>
      <c r="AB40" s="63">
        <v>17</v>
      </c>
      <c r="AC40" s="32" t="s">
        <v>195</v>
      </c>
      <c r="AD40" s="32" t="s">
        <v>195</v>
      </c>
      <c r="AE40" s="32" t="s">
        <v>195</v>
      </c>
      <c r="AF40" s="32" t="s">
        <v>271</v>
      </c>
      <c r="AG40" s="32" t="s">
        <v>195</v>
      </c>
      <c r="AH40" s="56">
        <v>2</v>
      </c>
      <c r="AI40" s="56">
        <v>2</v>
      </c>
      <c r="AJ40" s="52">
        <f t="shared" si="21"/>
        <v>4</v>
      </c>
      <c r="AK40" s="51" t="str">
        <f t="shared" si="16"/>
        <v>BAJO</v>
      </c>
      <c r="AL40" s="56">
        <v>25</v>
      </c>
      <c r="AM40" s="52">
        <f t="shared" si="22"/>
        <v>100</v>
      </c>
      <c r="AN40" s="51" t="str">
        <f t="shared" si="17"/>
        <v>RIESGO MEJORABLE</v>
      </c>
      <c r="AO40" s="52" t="str">
        <f t="shared" si="18"/>
        <v>III</v>
      </c>
      <c r="AP40" s="63">
        <v>17</v>
      </c>
      <c r="AQ40" s="32" t="s">
        <v>270</v>
      </c>
      <c r="AR40" s="32" t="s">
        <v>198</v>
      </c>
      <c r="AS40" s="32" t="s">
        <v>195</v>
      </c>
      <c r="AT40" s="32" t="s">
        <v>195</v>
      </c>
      <c r="AU40" s="32" t="s">
        <v>195</v>
      </c>
      <c r="AV40" s="32" t="s">
        <v>272</v>
      </c>
      <c r="AW40" s="56" t="s">
        <v>195</v>
      </c>
      <c r="AX40" s="56" t="s">
        <v>268</v>
      </c>
      <c r="AY40" s="56"/>
      <c r="AZ40" s="56"/>
      <c r="BA40" s="56"/>
      <c r="BB40" s="56" t="s">
        <v>200</v>
      </c>
      <c r="BO40" s="40" t="s">
        <v>119</v>
      </c>
    </row>
    <row r="41" spans="1:67" ht="105">
      <c r="A41" s="31"/>
      <c r="B41" s="136"/>
      <c r="C41" s="136"/>
      <c r="D41" s="127"/>
      <c r="E41" s="127"/>
      <c r="F41" s="127"/>
      <c r="G41" s="127"/>
      <c r="H41" s="127"/>
      <c r="I41" s="127"/>
      <c r="J41" s="127"/>
      <c r="K41" s="127"/>
      <c r="L41" s="128"/>
      <c r="M41" s="32" t="s">
        <v>80</v>
      </c>
      <c r="N41" s="32" t="s">
        <v>273</v>
      </c>
      <c r="O41" s="128"/>
      <c r="P41" s="32" t="s">
        <v>260</v>
      </c>
      <c r="Q41" s="51" t="s">
        <v>193</v>
      </c>
      <c r="R41" s="51" t="s">
        <v>193</v>
      </c>
      <c r="S41" s="51" t="s">
        <v>193</v>
      </c>
      <c r="T41" s="56">
        <v>2</v>
      </c>
      <c r="U41" s="56">
        <v>2</v>
      </c>
      <c r="V41" s="52">
        <f t="shared" si="13"/>
        <v>4</v>
      </c>
      <c r="W41" s="51" t="str">
        <f t="shared" si="14"/>
        <v>BAJO</v>
      </c>
      <c r="X41" s="56">
        <v>60</v>
      </c>
      <c r="Y41" s="52">
        <f t="shared" si="15"/>
        <v>240</v>
      </c>
      <c r="Z41" s="51" t="str">
        <f t="shared" si="4"/>
        <v>RIESGO NO ACEPTABLE O ACEPTABLE CON CONTROL ESPECIFICO</v>
      </c>
      <c r="AA41" s="51" t="str">
        <f t="shared" si="20"/>
        <v>II</v>
      </c>
      <c r="AB41" s="63">
        <v>17</v>
      </c>
      <c r="AC41" s="32" t="s">
        <v>195</v>
      </c>
      <c r="AD41" s="32" t="s">
        <v>195</v>
      </c>
      <c r="AE41" s="32" t="s">
        <v>195</v>
      </c>
      <c r="AF41" s="32" t="s">
        <v>272</v>
      </c>
      <c r="AG41" s="32" t="s">
        <v>195</v>
      </c>
      <c r="AH41" s="56">
        <v>2</v>
      </c>
      <c r="AI41" s="56">
        <v>2</v>
      </c>
      <c r="AJ41" s="52">
        <f t="shared" si="21"/>
        <v>4</v>
      </c>
      <c r="AK41" s="51" t="str">
        <f t="shared" si="16"/>
        <v>BAJO</v>
      </c>
      <c r="AL41" s="56">
        <v>25</v>
      </c>
      <c r="AM41" s="52">
        <f t="shared" si="22"/>
        <v>100</v>
      </c>
      <c r="AN41" s="51" t="str">
        <f t="shared" si="17"/>
        <v>RIESGO MEJORABLE</v>
      </c>
      <c r="AO41" s="52" t="str">
        <f t="shared" si="18"/>
        <v>III</v>
      </c>
      <c r="AP41" s="63">
        <v>17</v>
      </c>
      <c r="AQ41" s="32" t="s">
        <v>260</v>
      </c>
      <c r="AR41" s="52" t="s">
        <v>198</v>
      </c>
      <c r="AS41" s="32" t="s">
        <v>195</v>
      </c>
      <c r="AT41" s="32" t="s">
        <v>195</v>
      </c>
      <c r="AU41" s="32" t="s">
        <v>195</v>
      </c>
      <c r="AV41" s="32" t="s">
        <v>271</v>
      </c>
      <c r="AW41" s="56" t="s">
        <v>195</v>
      </c>
      <c r="AX41" s="56" t="s">
        <v>268</v>
      </c>
      <c r="AY41" s="56"/>
      <c r="AZ41" s="56"/>
      <c r="BA41" s="56"/>
      <c r="BB41" s="56" t="s">
        <v>200</v>
      </c>
      <c r="BO41" s="40" t="s">
        <v>120</v>
      </c>
    </row>
    <row r="42" spans="1:67" ht="75">
      <c r="A42" s="31"/>
      <c r="B42" s="136"/>
      <c r="C42" s="136"/>
      <c r="D42" s="127"/>
      <c r="E42" s="127"/>
      <c r="F42" s="127"/>
      <c r="G42" s="127"/>
      <c r="H42" s="127"/>
      <c r="I42" s="127"/>
      <c r="J42" s="127"/>
      <c r="K42" s="127"/>
      <c r="L42" s="32" t="s">
        <v>68</v>
      </c>
      <c r="M42" s="32" t="s">
        <v>89</v>
      </c>
      <c r="N42" s="32" t="s">
        <v>274</v>
      </c>
      <c r="O42" s="32" t="s">
        <v>275</v>
      </c>
      <c r="P42" s="32" t="s">
        <v>276</v>
      </c>
      <c r="Q42" s="51" t="s">
        <v>193</v>
      </c>
      <c r="R42" s="51" t="s">
        <v>193</v>
      </c>
      <c r="S42" s="32" t="s">
        <v>277</v>
      </c>
      <c r="T42" s="32">
        <v>1</v>
      </c>
      <c r="U42" s="32">
        <v>3</v>
      </c>
      <c r="V42" s="52">
        <f aca="true" t="shared" si="23" ref="V42:V48">+T42*U42</f>
        <v>3</v>
      </c>
      <c r="W42" s="51" t="str">
        <f t="shared" si="14"/>
        <v>BAJO</v>
      </c>
      <c r="X42" s="32">
        <v>60</v>
      </c>
      <c r="Y42" s="51">
        <f t="shared" si="15"/>
        <v>180</v>
      </c>
      <c r="Z42" s="51" t="str">
        <f t="shared" si="4"/>
        <v>RIESGO NO ACEPTABLE O ACEPTABLE CON CONTROL ESPECIFICO</v>
      </c>
      <c r="AA42" s="51" t="str">
        <f t="shared" si="20"/>
        <v>II</v>
      </c>
      <c r="AB42" s="51">
        <v>17</v>
      </c>
      <c r="AC42" s="32" t="s">
        <v>195</v>
      </c>
      <c r="AD42" s="32" t="s">
        <v>195</v>
      </c>
      <c r="AE42" s="32" t="s">
        <v>278</v>
      </c>
      <c r="AF42" s="56" t="s">
        <v>279</v>
      </c>
      <c r="AG42" s="32" t="s">
        <v>195</v>
      </c>
      <c r="AH42" s="32">
        <v>1</v>
      </c>
      <c r="AI42" s="32">
        <v>2</v>
      </c>
      <c r="AJ42" s="51">
        <f t="shared" si="21"/>
        <v>2</v>
      </c>
      <c r="AK42" s="51" t="str">
        <f t="shared" si="16"/>
        <v>BAJO</v>
      </c>
      <c r="AL42" s="32">
        <v>25</v>
      </c>
      <c r="AM42" s="52">
        <f t="shared" si="22"/>
        <v>50</v>
      </c>
      <c r="AN42" s="51" t="str">
        <f t="shared" si="17"/>
        <v>RIESGO MEJORABLE</v>
      </c>
      <c r="AO42" s="52" t="str">
        <f t="shared" si="18"/>
        <v>III</v>
      </c>
      <c r="AP42" s="63">
        <v>17</v>
      </c>
      <c r="AQ42" s="52" t="s">
        <v>276</v>
      </c>
      <c r="AR42" s="52" t="s">
        <v>198</v>
      </c>
      <c r="AS42" s="56" t="s">
        <v>195</v>
      </c>
      <c r="AT42" s="52" t="s">
        <v>195</v>
      </c>
      <c r="AU42" s="52" t="s">
        <v>195</v>
      </c>
      <c r="AV42" s="52" t="s">
        <v>280</v>
      </c>
      <c r="AW42" s="52" t="s">
        <v>195</v>
      </c>
      <c r="AX42" s="56" t="s">
        <v>199</v>
      </c>
      <c r="AY42" s="55"/>
      <c r="AZ42" s="55"/>
      <c r="BA42" s="56"/>
      <c r="BB42" s="56" t="s">
        <v>200</v>
      </c>
      <c r="BO42" s="40" t="s">
        <v>121</v>
      </c>
    </row>
    <row r="43" spans="1:67" ht="70.5" customHeight="1">
      <c r="A43" s="31"/>
      <c r="B43" s="134" t="s">
        <v>320</v>
      </c>
      <c r="C43" s="134" t="s">
        <v>321</v>
      </c>
      <c r="D43" s="131" t="s">
        <v>322</v>
      </c>
      <c r="E43" s="131" t="s">
        <v>323</v>
      </c>
      <c r="F43" s="131" t="s">
        <v>189</v>
      </c>
      <c r="G43" s="131" t="s">
        <v>294</v>
      </c>
      <c r="H43" s="131">
        <v>7</v>
      </c>
      <c r="I43" s="131">
        <v>10</v>
      </c>
      <c r="J43" s="131">
        <v>0</v>
      </c>
      <c r="K43" s="131">
        <v>17</v>
      </c>
      <c r="L43" s="32" t="s">
        <v>62</v>
      </c>
      <c r="M43" s="32" t="s">
        <v>90</v>
      </c>
      <c r="N43" s="32" t="s">
        <v>248</v>
      </c>
      <c r="O43" s="32" t="s">
        <v>62</v>
      </c>
      <c r="P43" s="32" t="s">
        <v>249</v>
      </c>
      <c r="Q43" s="32" t="s">
        <v>250</v>
      </c>
      <c r="R43" s="32" t="s">
        <v>251</v>
      </c>
      <c r="S43" s="32" t="s">
        <v>252</v>
      </c>
      <c r="T43" s="56">
        <v>6</v>
      </c>
      <c r="U43" s="56">
        <v>3</v>
      </c>
      <c r="V43" s="52">
        <f t="shared" si="23"/>
        <v>18</v>
      </c>
      <c r="W43" s="51" t="str">
        <f t="shared" si="14"/>
        <v>ALTO</v>
      </c>
      <c r="X43" s="56">
        <v>25</v>
      </c>
      <c r="Y43" s="52">
        <f t="shared" si="15"/>
        <v>450</v>
      </c>
      <c r="Z43" s="51" t="str">
        <f t="shared" si="4"/>
        <v>RIESGO NO ACEPTABLE O ACEPTABLE CON CONTROL ESPECIFICO</v>
      </c>
      <c r="AA43" s="51" t="str">
        <f t="shared" si="20"/>
        <v>II</v>
      </c>
      <c r="AB43" s="51">
        <v>17</v>
      </c>
      <c r="AC43" s="32" t="s">
        <v>195</v>
      </c>
      <c r="AD43" s="32" t="s">
        <v>195</v>
      </c>
      <c r="AE43" s="32" t="s">
        <v>195</v>
      </c>
      <c r="AF43" s="32" t="s">
        <v>253</v>
      </c>
      <c r="AG43" s="32" t="s">
        <v>254</v>
      </c>
      <c r="AH43" s="56">
        <v>2</v>
      </c>
      <c r="AI43" s="56">
        <v>2</v>
      </c>
      <c r="AJ43" s="52">
        <f t="shared" si="21"/>
        <v>4</v>
      </c>
      <c r="AK43" s="51" t="str">
        <f t="shared" si="16"/>
        <v>BAJO</v>
      </c>
      <c r="AL43" s="56">
        <v>60</v>
      </c>
      <c r="AM43" s="52">
        <f t="shared" si="22"/>
        <v>240</v>
      </c>
      <c r="AN43" s="51" t="str">
        <f t="shared" si="17"/>
        <v>RIESGO NO ACEPTABLE O ACEPTABLE CON CONTROL ESPECIFICO</v>
      </c>
      <c r="AO43" s="52" t="str">
        <f t="shared" si="18"/>
        <v>II</v>
      </c>
      <c r="AP43" s="63">
        <v>17</v>
      </c>
      <c r="AQ43" s="52" t="s">
        <v>249</v>
      </c>
      <c r="AR43" s="52" t="s">
        <v>198</v>
      </c>
      <c r="AS43" s="52" t="s">
        <v>195</v>
      </c>
      <c r="AT43" s="52" t="s">
        <v>195</v>
      </c>
      <c r="AU43" s="52" t="s">
        <v>195</v>
      </c>
      <c r="AV43" s="52" t="s">
        <v>253</v>
      </c>
      <c r="AW43" s="52" t="s">
        <v>254</v>
      </c>
      <c r="AX43" s="52" t="s">
        <v>199</v>
      </c>
      <c r="AY43" s="56"/>
      <c r="AZ43" s="56"/>
      <c r="BA43" s="56"/>
      <c r="BB43" s="56" t="s">
        <v>200</v>
      </c>
      <c r="BO43" s="40" t="s">
        <v>140</v>
      </c>
    </row>
    <row r="44" spans="1:67" ht="105">
      <c r="A44" s="31"/>
      <c r="B44" s="134"/>
      <c r="C44" s="134"/>
      <c r="D44" s="131"/>
      <c r="E44" s="131"/>
      <c r="F44" s="131"/>
      <c r="G44" s="131"/>
      <c r="H44" s="131"/>
      <c r="I44" s="131"/>
      <c r="J44" s="131"/>
      <c r="K44" s="131"/>
      <c r="L44" s="32" t="s">
        <v>49</v>
      </c>
      <c r="M44" s="32" t="s">
        <v>150</v>
      </c>
      <c r="N44" s="32" t="s">
        <v>284</v>
      </c>
      <c r="O44" s="32" t="s">
        <v>49</v>
      </c>
      <c r="P44" s="32" t="s">
        <v>285</v>
      </c>
      <c r="Q44" s="51" t="s">
        <v>286</v>
      </c>
      <c r="R44" s="51" t="s">
        <v>193</v>
      </c>
      <c r="S44" s="32" t="s">
        <v>287</v>
      </c>
      <c r="T44" s="32">
        <v>6</v>
      </c>
      <c r="U44" s="32">
        <v>2</v>
      </c>
      <c r="V44" s="52">
        <f t="shared" si="23"/>
        <v>12</v>
      </c>
      <c r="W44" s="51" t="str">
        <f>IF(AND(V44&gt;=0,V44&lt;=4),"BAJO",IF(AND(V44&gt;=6,V44&lt;=8),"MEDIO",IF(AND(V44&gt;=10,V44&lt;=20),"ALTO",IF(AND(V44&gt;=24,V44&lt;=40),"MUY ALTO"))))</f>
        <v>ALTO</v>
      </c>
      <c r="X44" s="32">
        <v>25</v>
      </c>
      <c r="Y44" s="51">
        <f>+V44*X44</f>
        <v>300</v>
      </c>
      <c r="Z44" s="51" t="str">
        <f>IF(AND(Y44&gt;=1,Y44&lt;=30),"RIESGO ACEPTABLE",IF(AND(Y44&gt;=40,Y44&lt;=120),"RIESGO MEJORABLE",IF(AND(Y44&gt;=150,Y44&lt;=500),"RIESGO NO ACEPTABLE O ACEPTABLE CON CONTROL ESPECIFICO",IF(AND(Y44&gt;=600,Y44&lt;=4000),"RIESGO NO ACEPTABLE",IF(AND(Y44=0),"-")))))</f>
        <v>RIESGO NO ACEPTABLE O ACEPTABLE CON CONTROL ESPECIFICO</v>
      </c>
      <c r="AA44" s="51" t="str">
        <f t="shared" si="20"/>
        <v>II</v>
      </c>
      <c r="AB44" s="33">
        <v>17</v>
      </c>
      <c r="AC44" s="32" t="s">
        <v>195</v>
      </c>
      <c r="AD44" s="32" t="s">
        <v>195</v>
      </c>
      <c r="AE44" s="32" t="s">
        <v>195</v>
      </c>
      <c r="AF44" s="56" t="s">
        <v>288</v>
      </c>
      <c r="AG44" s="32" t="s">
        <v>289</v>
      </c>
      <c r="AH44" s="32">
        <v>2</v>
      </c>
      <c r="AI44" s="32">
        <v>2</v>
      </c>
      <c r="AJ44" s="51">
        <f t="shared" si="21"/>
        <v>4</v>
      </c>
      <c r="AK44" s="51" t="str">
        <f>IF(AND(AJ44&gt;=0,AJ44&lt;=4),"BAJO",IF(AND(AJ44&gt;=6,AJ44&lt;=8),"MEDIO",IF(AND(AJ44&gt;=10,AJ44&lt;=20),"ALTO",IF(AND(AJ44&gt;=24,AJ44&lt;=40),"MUY ALTO"))))</f>
        <v>BAJO</v>
      </c>
      <c r="AL44" s="32">
        <v>25</v>
      </c>
      <c r="AM44" s="52">
        <f t="shared" si="22"/>
        <v>100</v>
      </c>
      <c r="AN44" s="51" t="str">
        <f>IF(AND(AM44&gt;=1,AM44&lt;=30),"RIESGO ACEPTABLE",IF(AND(AM44&gt;=40,AM44&lt;=120),"RIESGO MEJORABLE",IF(AND(AM44&gt;=150,AM44&lt;=500),"RIESGO NO ACEPTABLE O ACEPTABLE CON CONTROL ESPECIFICO",IF(AND(AM44&gt;=600,AM44&lt;=4000),"RIESGO NO ACEPTABLE",IF(AND(AM44=0),"-")))))</f>
        <v>RIESGO MEJORABLE</v>
      </c>
      <c r="AO44" s="52" t="str">
        <f>+IF(AND(AM44&gt;=0.1,AM44&lt;=31),"IV",IF(AND(AM44&gt;=40,AM44&lt;=120),"III",IF(AND(AM44&gt;=150,AM44&lt;=500),"II",IF(AND(AM44&gt;=600,AM44&lt;=4000),"I",IF(AND(AM44=0),"-")))))</f>
        <v>III</v>
      </c>
      <c r="AP44" s="63">
        <v>17</v>
      </c>
      <c r="AQ44" s="52" t="s">
        <v>285</v>
      </c>
      <c r="AR44" s="52" t="s">
        <v>198</v>
      </c>
      <c r="AS44" s="52" t="s">
        <v>195</v>
      </c>
      <c r="AT44" s="52" t="s">
        <v>195</v>
      </c>
      <c r="AU44" s="52" t="s">
        <v>195</v>
      </c>
      <c r="AV44" s="52" t="s">
        <v>288</v>
      </c>
      <c r="AW44" s="52" t="s">
        <v>289</v>
      </c>
      <c r="AX44" s="52" t="s">
        <v>199</v>
      </c>
      <c r="AY44" s="55"/>
      <c r="AZ44" s="55"/>
      <c r="BA44" s="56"/>
      <c r="BB44" s="56" t="s">
        <v>200</v>
      </c>
      <c r="BO44" s="27" t="s">
        <v>149</v>
      </c>
    </row>
    <row r="45" spans="1:67" ht="93" customHeight="1">
      <c r="A45" s="31"/>
      <c r="B45" s="134"/>
      <c r="C45" s="134"/>
      <c r="D45" s="131"/>
      <c r="E45" s="131"/>
      <c r="F45" s="131"/>
      <c r="G45" s="131"/>
      <c r="H45" s="131"/>
      <c r="I45" s="131"/>
      <c r="J45" s="131"/>
      <c r="K45" s="131"/>
      <c r="L45" s="32" t="s">
        <v>73</v>
      </c>
      <c r="M45" s="32" t="s">
        <v>92</v>
      </c>
      <c r="N45" s="57" t="s">
        <v>324</v>
      </c>
      <c r="O45" s="32" t="s">
        <v>73</v>
      </c>
      <c r="P45" s="57" t="s">
        <v>325</v>
      </c>
      <c r="Q45" s="51" t="s">
        <v>193</v>
      </c>
      <c r="R45" s="57" t="s">
        <v>326</v>
      </c>
      <c r="S45" s="57" t="s">
        <v>327</v>
      </c>
      <c r="T45" s="56">
        <v>2</v>
      </c>
      <c r="U45" s="56">
        <v>2</v>
      </c>
      <c r="V45" s="52">
        <f t="shared" si="23"/>
        <v>4</v>
      </c>
      <c r="W45" s="51" t="str">
        <f>IF(AND(V45&gt;=0,V45&lt;=4),"BAJO",IF(AND(V45&gt;=6,V45&lt;=8),"MEDIO",IF(AND(V45&gt;=10,V45&lt;=20),"ALTO",IF(AND(V45&gt;=24,V45&lt;=40),"MUY ALTO"))))</f>
        <v>BAJO</v>
      </c>
      <c r="X45" s="56">
        <v>60</v>
      </c>
      <c r="Y45" s="52">
        <f>+V45*X45</f>
        <v>240</v>
      </c>
      <c r="Z45" s="51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NO ACEPTABLE O ACEPTABLE CON CONTROL ESPECIFICO</v>
      </c>
      <c r="AA45" s="51" t="str">
        <f t="shared" si="20"/>
        <v>II</v>
      </c>
      <c r="AB45" s="51">
        <v>17</v>
      </c>
      <c r="AC45" s="32" t="s">
        <v>195</v>
      </c>
      <c r="AD45" s="32" t="s">
        <v>195</v>
      </c>
      <c r="AE45" s="57" t="s">
        <v>328</v>
      </c>
      <c r="AF45" s="57" t="s">
        <v>329</v>
      </c>
      <c r="AG45" s="32" t="s">
        <v>195</v>
      </c>
      <c r="AH45" s="56">
        <v>2</v>
      </c>
      <c r="AI45" s="56">
        <v>2</v>
      </c>
      <c r="AJ45" s="52">
        <f t="shared" si="21"/>
        <v>4</v>
      </c>
      <c r="AK45" s="51" t="str">
        <f>IF(AND(AJ45&gt;=0,AJ45&lt;=4),"BAJO",IF(AND(AJ45&gt;=6,AJ45&lt;=8),"MEDIO",IF(AND(AJ45&gt;=10,AJ45&lt;=20),"ALTO",IF(AND(AJ45&gt;=24,AJ45&lt;=40),"MUY ALTO"))))</f>
        <v>BAJO</v>
      </c>
      <c r="AL45" s="56">
        <v>60</v>
      </c>
      <c r="AM45" s="52">
        <f t="shared" si="22"/>
        <v>240</v>
      </c>
      <c r="AN45" s="51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NO ACEPTABLE O ACEPTABLE CON CONTROL ESPECIFICO</v>
      </c>
      <c r="AO45" s="52" t="str">
        <f>+IF(AND(AM45&gt;=0.1,AM45&lt;=31),"IV",IF(AND(AM45&gt;=40,AM45&lt;=120),"III",IF(AND(AM45&gt;=150,AM45&lt;=500),"II",IF(AND(AM45&gt;=600,AM45&lt;=4000),"I",IF(AND(AM45=0),"-")))))</f>
        <v>II</v>
      </c>
      <c r="AP45" s="63">
        <v>17</v>
      </c>
      <c r="AQ45" s="57" t="s">
        <v>325</v>
      </c>
      <c r="AR45" s="52" t="s">
        <v>198</v>
      </c>
      <c r="AS45" s="56" t="s">
        <v>195</v>
      </c>
      <c r="AT45" s="56" t="s">
        <v>195</v>
      </c>
      <c r="AU45" s="56" t="s">
        <v>195</v>
      </c>
      <c r="AV45" s="57" t="s">
        <v>328</v>
      </c>
      <c r="AW45" s="57" t="s">
        <v>329</v>
      </c>
      <c r="AX45" s="52" t="s">
        <v>199</v>
      </c>
      <c r="AY45" s="56"/>
      <c r="AZ45" s="56"/>
      <c r="BA45" s="56"/>
      <c r="BB45" s="56" t="s">
        <v>200</v>
      </c>
      <c r="BO45" s="27" t="s">
        <v>150</v>
      </c>
    </row>
    <row r="46" spans="1:67" ht="90" customHeight="1">
      <c r="A46" s="31"/>
      <c r="B46" s="134"/>
      <c r="C46" s="134"/>
      <c r="D46" s="131" t="s">
        <v>330</v>
      </c>
      <c r="E46" s="131" t="s">
        <v>323</v>
      </c>
      <c r="F46" s="131" t="s">
        <v>189</v>
      </c>
      <c r="G46" s="131" t="s">
        <v>294</v>
      </c>
      <c r="H46" s="131">
        <v>7</v>
      </c>
      <c r="I46" s="131">
        <v>10</v>
      </c>
      <c r="J46" s="131">
        <v>0</v>
      </c>
      <c r="K46" s="131">
        <v>17</v>
      </c>
      <c r="L46" s="32" t="s">
        <v>35</v>
      </c>
      <c r="M46" s="32" t="s">
        <v>37</v>
      </c>
      <c r="N46" s="32" t="s">
        <v>239</v>
      </c>
      <c r="O46" s="32" t="s">
        <v>240</v>
      </c>
      <c r="P46" s="32" t="s">
        <v>241</v>
      </c>
      <c r="Q46" s="32" t="s">
        <v>242</v>
      </c>
      <c r="R46" s="32" t="s">
        <v>243</v>
      </c>
      <c r="S46" s="32" t="s">
        <v>244</v>
      </c>
      <c r="T46" s="32">
        <v>2</v>
      </c>
      <c r="U46" s="32">
        <v>4</v>
      </c>
      <c r="V46" s="52">
        <f t="shared" si="23"/>
        <v>8</v>
      </c>
      <c r="W46" s="51" t="str">
        <f>IF(AND(V46&gt;=0,V46&lt;=4),"BAJO",IF(AND(V46&gt;=6,V46&lt;=8),"MEDIO",IF(AND(V46&gt;=10,V46&lt;=20),"ALTO",IF(AND(V46&gt;=24,V46&lt;=40),"MUY ALTO"))))</f>
        <v>MEDIO</v>
      </c>
      <c r="X46" s="32">
        <v>60</v>
      </c>
      <c r="Y46" s="51">
        <f>+V46*X46</f>
        <v>480</v>
      </c>
      <c r="Z46" s="51" t="str">
        <f>IF(AND(Y46&gt;=1,Y46&lt;=30),"RIESGO ACEPTABLE",IF(AND(Y46&gt;=40,Y46&lt;=120),"RIESGO MEJORABLE",IF(AND(Y46&gt;=150,Y46&lt;=500),"RIESGO NO ACEPTABLE O ACEPTABLE CON CONTROL ESPECIFICO",IF(AND(Y46&gt;=600,Y46&lt;=4000),"RIESGO NO ACEPTABLE",IF(AND(Y46=0),"-")))))</f>
        <v>RIESGO NO ACEPTABLE O ACEPTABLE CON CONTROL ESPECIFICO</v>
      </c>
      <c r="AA46" s="51" t="str">
        <f t="shared" si="20"/>
        <v>II</v>
      </c>
      <c r="AB46" s="51">
        <v>17</v>
      </c>
      <c r="AC46" s="32" t="s">
        <v>195</v>
      </c>
      <c r="AD46" s="32" t="s">
        <v>195</v>
      </c>
      <c r="AE46" s="32" t="s">
        <v>245</v>
      </c>
      <c r="AF46" s="32" t="s">
        <v>246</v>
      </c>
      <c r="AG46" s="32" t="s">
        <v>195</v>
      </c>
      <c r="AH46" s="32">
        <v>2</v>
      </c>
      <c r="AI46" s="32">
        <v>3</v>
      </c>
      <c r="AJ46" s="51">
        <f t="shared" si="21"/>
        <v>6</v>
      </c>
      <c r="AK46" s="51" t="str">
        <f>IF(AND(AJ46&gt;=0,AJ46&lt;=4),"BAJO",IF(AND(AJ46&gt;=6,AJ46&lt;=8),"MEDIO",IF(AND(AJ46&gt;=10,AJ46&lt;=20),"ALTO",IF(AND(AJ46&gt;=24,AJ46&lt;=40),"MUY ALTO"))))</f>
        <v>MEDIO</v>
      </c>
      <c r="AL46" s="32">
        <v>25</v>
      </c>
      <c r="AM46" s="52">
        <f t="shared" si="22"/>
        <v>150</v>
      </c>
      <c r="AN46" s="51" t="str">
        <f>IF(AND(AM46&gt;=1,AM46&lt;=30),"RIESGO ACEPTABLE",IF(AND(AM46&gt;=40,AM46&lt;=120),"RIESGO MEJORABLE",IF(AND(AM46&gt;=150,AM46&lt;=500),"RIESGO NO ACEPTABLE O ACEPTABLE CON CONTROL ESPECIFICO",IF(AND(AM46&gt;=600,AM46&lt;=4000),"RIESGO NO ACEPTABLE",IF(AND(AM46=0),"-")))))</f>
        <v>RIESGO NO ACEPTABLE O ACEPTABLE CON CONTROL ESPECIFICO</v>
      </c>
      <c r="AO46" s="52" t="str">
        <f>+IF(AND(AM46&gt;=0.1,AM46&lt;=31),"IV",IF(AND(AM46&gt;=40,AM46&lt;=120),"III",IF(AND(AM46&gt;=150,AM46&lt;=500),"II",IF(AND(AM46&gt;=600,AM46&lt;=4000),"I",IF(AND(AM46=0),"-")))))</f>
        <v>II</v>
      </c>
      <c r="AP46" s="63">
        <v>17</v>
      </c>
      <c r="AQ46" s="52" t="s">
        <v>241</v>
      </c>
      <c r="AR46" s="52" t="s">
        <v>198</v>
      </c>
      <c r="AS46" s="52" t="s">
        <v>195</v>
      </c>
      <c r="AT46" s="52" t="s">
        <v>195</v>
      </c>
      <c r="AU46" s="52" t="s">
        <v>247</v>
      </c>
      <c r="AV46" s="52" t="s">
        <v>246</v>
      </c>
      <c r="AW46" s="52" t="s">
        <v>195</v>
      </c>
      <c r="AX46" s="52" t="s">
        <v>199</v>
      </c>
      <c r="AY46" s="55"/>
      <c r="AZ46" s="55"/>
      <c r="BA46" s="56"/>
      <c r="BB46" s="56" t="s">
        <v>200</v>
      </c>
      <c r="BO46" s="27" t="s">
        <v>124</v>
      </c>
    </row>
    <row r="47" spans="1:67" ht="285">
      <c r="A47" s="31"/>
      <c r="B47" s="134"/>
      <c r="C47" s="134"/>
      <c r="D47" s="131"/>
      <c r="E47" s="131"/>
      <c r="F47" s="131"/>
      <c r="G47" s="131"/>
      <c r="H47" s="131"/>
      <c r="I47" s="131"/>
      <c r="J47" s="131"/>
      <c r="K47" s="131"/>
      <c r="L47" s="32" t="s">
        <v>62</v>
      </c>
      <c r="M47" s="32" t="s">
        <v>90</v>
      </c>
      <c r="N47" s="32" t="s">
        <v>248</v>
      </c>
      <c r="O47" s="32" t="s">
        <v>62</v>
      </c>
      <c r="P47" s="32" t="s">
        <v>249</v>
      </c>
      <c r="Q47" s="32" t="s">
        <v>250</v>
      </c>
      <c r="R47" s="32" t="s">
        <v>251</v>
      </c>
      <c r="S47" s="32" t="s">
        <v>252</v>
      </c>
      <c r="T47" s="56">
        <v>6</v>
      </c>
      <c r="U47" s="56">
        <v>2</v>
      </c>
      <c r="V47" s="52">
        <f t="shared" si="23"/>
        <v>12</v>
      </c>
      <c r="W47" s="51" t="str">
        <f>IF(AND(V47&gt;=0,V47&lt;=4),"BAJO",IF(AND(V47&gt;=6,V47&lt;=8),"MEDIO",IF(AND(V47&gt;=10,V47&lt;=20),"ALTO",IF(AND(V47&gt;=24,V47&lt;=40),"MUY ALTO"))))</f>
        <v>ALTO</v>
      </c>
      <c r="X47" s="56">
        <v>25</v>
      </c>
      <c r="Y47" s="52">
        <f>+V47*X47</f>
        <v>300</v>
      </c>
      <c r="Z47" s="51" t="str">
        <f>IF(AND(Y47&gt;=1,Y47&lt;=30),"RIESGO ACEPTABLE",IF(AND(Y47&gt;=40,Y47&lt;=120),"RIESGO MEJORABLE",IF(AND(Y47&gt;=150,Y47&lt;=500),"RIESGO NO ACEPTABLE O ACEPTABLE CON CONTROL ESPECIFICO",IF(AND(Y47&gt;=600,Y47&lt;=4000),"RIESGO NO ACEPTABLE",IF(AND(Y47=0),"-")))))</f>
        <v>RIESGO NO ACEPTABLE O ACEPTABLE CON CONTROL ESPECIFICO</v>
      </c>
      <c r="AA47" s="51" t="str">
        <f t="shared" si="20"/>
        <v>II</v>
      </c>
      <c r="AB47" s="51">
        <v>17</v>
      </c>
      <c r="AC47" s="32" t="s">
        <v>195</v>
      </c>
      <c r="AD47" s="32" t="s">
        <v>195</v>
      </c>
      <c r="AE47" s="32" t="s">
        <v>195</v>
      </c>
      <c r="AF47" s="32" t="s">
        <v>253</v>
      </c>
      <c r="AG47" s="32" t="s">
        <v>254</v>
      </c>
      <c r="AH47" s="56">
        <v>2</v>
      </c>
      <c r="AI47" s="56">
        <v>3</v>
      </c>
      <c r="AJ47" s="52">
        <f t="shared" si="21"/>
        <v>6</v>
      </c>
      <c r="AK47" s="51" t="str">
        <f>IF(AND(AJ47&gt;=0,AJ47&lt;=4),"BAJO",IF(AND(AJ47&gt;=6,AJ47&lt;=8),"MEDIO",IF(AND(AJ47&gt;=10,AJ47&lt;=20),"ALTO",IF(AND(AJ47&gt;=24,AJ47&lt;=40),"MUY ALTO"))))</f>
        <v>MEDIO</v>
      </c>
      <c r="AL47" s="56">
        <v>25</v>
      </c>
      <c r="AM47" s="52">
        <f t="shared" si="22"/>
        <v>150</v>
      </c>
      <c r="AN47" s="51" t="str">
        <f>IF(AND(AM47&gt;=1,AM47&lt;=30),"RIESGO ACEPTABLE",IF(AND(AM47&gt;=40,AM47&lt;=120),"RIESGO MEJORABLE",IF(AND(AM47&gt;=150,AM47&lt;=500),"RIESGO NO ACEPTABLE O ACEPTABLE CON CONTROL ESPECIFICO",IF(AND(AM47&gt;=600,AM47&lt;=4000),"RIESGO NO ACEPTABLE",IF(AND(AM47=0),"-")))))</f>
        <v>RIESGO NO ACEPTABLE O ACEPTABLE CON CONTROL ESPECIFICO</v>
      </c>
      <c r="AO47" s="52" t="str">
        <f>+IF(AND(AM47&gt;=0.1,AM47&lt;=31),"IV",IF(AND(AM47&gt;=40,AM47&lt;=120),"III",IF(AND(AM47&gt;=150,AM47&lt;=500),"II",IF(AND(AM47&gt;=600,AM47&lt;=4000),"I",IF(AND(AM47=0),"-")))))</f>
        <v>II</v>
      </c>
      <c r="AP47" s="52">
        <v>17</v>
      </c>
      <c r="AQ47" s="52" t="s">
        <v>249</v>
      </c>
      <c r="AR47" s="52" t="s">
        <v>198</v>
      </c>
      <c r="AS47" s="52" t="s">
        <v>195</v>
      </c>
      <c r="AT47" s="52" t="s">
        <v>195</v>
      </c>
      <c r="AU47" s="52" t="s">
        <v>195</v>
      </c>
      <c r="AV47" s="52" t="s">
        <v>253</v>
      </c>
      <c r="AW47" s="52" t="s">
        <v>254</v>
      </c>
      <c r="AX47" s="52" t="s">
        <v>199</v>
      </c>
      <c r="AY47" s="56"/>
      <c r="AZ47" s="56"/>
      <c r="BA47" s="56"/>
      <c r="BB47" s="56" t="s">
        <v>163</v>
      </c>
      <c r="BO47" s="27" t="s">
        <v>125</v>
      </c>
    </row>
    <row r="48" spans="1:67" ht="78" customHeight="1">
      <c r="A48" s="31"/>
      <c r="B48" s="134"/>
      <c r="C48" s="134"/>
      <c r="D48" s="131"/>
      <c r="E48" s="131"/>
      <c r="F48" s="131"/>
      <c r="G48" s="131"/>
      <c r="H48" s="131"/>
      <c r="I48" s="131"/>
      <c r="J48" s="131"/>
      <c r="K48" s="131"/>
      <c r="L48" s="32" t="s">
        <v>30</v>
      </c>
      <c r="M48" s="32" t="s">
        <v>32</v>
      </c>
      <c r="N48" s="32" t="s">
        <v>312</v>
      </c>
      <c r="O48" s="32" t="s">
        <v>30</v>
      </c>
      <c r="P48" s="32" t="s">
        <v>313</v>
      </c>
      <c r="Q48" s="32" t="s">
        <v>314</v>
      </c>
      <c r="R48" s="32" t="s">
        <v>315</v>
      </c>
      <c r="S48" s="32" t="s">
        <v>316</v>
      </c>
      <c r="T48" s="36">
        <v>2</v>
      </c>
      <c r="U48" s="36">
        <v>2</v>
      </c>
      <c r="V48" s="35">
        <f t="shared" si="23"/>
        <v>4</v>
      </c>
      <c r="W48" s="33" t="str">
        <f>IF(AND(V48&gt;=0,V48&lt;=4),"BAJO",IF(AND(V48&gt;=6,V48&lt;=8),"MEDIO",IF(AND(V48&gt;=10,V48&lt;=20),"ALTO",IF(AND(V48&gt;=24,V48&lt;=40),"MUY ALTO"))))</f>
        <v>BAJO</v>
      </c>
      <c r="X48" s="36">
        <v>60</v>
      </c>
      <c r="Y48" s="35">
        <f>+V48*X48</f>
        <v>240</v>
      </c>
      <c r="Z48" s="33" t="str">
        <f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NO ACEPTABLE O ACEPTABLE CON CONTROL ESPECIFICO</v>
      </c>
      <c r="AA48" s="33" t="str">
        <f>+IF(AND(Y48&gt;=0.1,Y48&lt;=31),"IV",IF(AND(Y48&gt;=40,Y48&lt;=120),"III",IF(AND(Y48&gt;=150,Y48&lt;=500),"II",IF(AND(Y48&gt;=600,Y48&lt;=4000),"I",IF(AND(Y48=0),"-")))))</f>
        <v>II</v>
      </c>
      <c r="AB48" s="51">
        <v>17</v>
      </c>
      <c r="AC48" s="32" t="s">
        <v>195</v>
      </c>
      <c r="AD48" s="32" t="s">
        <v>195</v>
      </c>
      <c r="AE48" s="32" t="s">
        <v>317</v>
      </c>
      <c r="AF48" s="32" t="s">
        <v>318</v>
      </c>
      <c r="AG48" s="32" t="s">
        <v>319</v>
      </c>
      <c r="AH48" s="36">
        <v>2</v>
      </c>
      <c r="AI48" s="36">
        <v>2</v>
      </c>
      <c r="AJ48" s="35">
        <f>+AH48*AI48</f>
        <v>4</v>
      </c>
      <c r="AK48" s="33" t="str">
        <f>IF(AND(AJ48&gt;=0,AJ48&lt;=4),"BAJO",IF(AND(AJ48&gt;=6,AJ48&lt;=8),"MEDIO",IF(AND(AJ48&gt;=10,AJ48&lt;=20),"ALTO",IF(AND(AJ48&gt;=24,AJ48&lt;=40),"MUY ALTO"))))</f>
        <v>BAJO</v>
      </c>
      <c r="AL48" s="36">
        <v>25</v>
      </c>
      <c r="AM48" s="35">
        <f>+AJ48*AL48</f>
        <v>100</v>
      </c>
      <c r="AN48" s="33" t="str">
        <f>IF(AND(AM48&gt;=1,AM48&lt;=30),"RIESGO ACEPTABLE",IF(AND(AM48&gt;=40,AM48&lt;=120),"RIESGO MEJORABLE",IF(AND(AM48&gt;=150,AM48&lt;=500),"RIESGO NO ACEPTABLE O ACEPTABLE CON CONTROL ESPECIFICO",IF(AND(AM48&gt;=600,AM48&lt;=4000),"RIESGO NO ACEPTABLE",IF(AND(AM48=0),"-")))))</f>
        <v>RIESGO MEJORABLE</v>
      </c>
      <c r="AO48" s="35" t="str">
        <f>+IF(AND(AM48&gt;=0.1,AM48&lt;=31),"IV",IF(AND(AM48&gt;=40,AM48&lt;=120),"III",IF(AND(AM48&gt;=150,AM48&lt;=500),"II",IF(AND(AM48&gt;=600,AM48&lt;=4000),"I",IF(AND(AM48=0),"-")))))</f>
        <v>III</v>
      </c>
      <c r="AP48" s="35">
        <v>17</v>
      </c>
      <c r="AQ48" s="52" t="s">
        <v>313</v>
      </c>
      <c r="AR48" s="35" t="s">
        <v>198</v>
      </c>
      <c r="AS48" s="36" t="s">
        <v>195</v>
      </c>
      <c r="AT48" s="36" t="s">
        <v>195</v>
      </c>
      <c r="AU48" s="52" t="s">
        <v>314</v>
      </c>
      <c r="AV48" s="52" t="s">
        <v>315</v>
      </c>
      <c r="AW48" s="52" t="s">
        <v>316</v>
      </c>
      <c r="AX48" s="52" t="s">
        <v>199</v>
      </c>
      <c r="AY48" s="36"/>
      <c r="AZ48" s="36"/>
      <c r="BA48" s="36"/>
      <c r="BB48" s="56" t="s">
        <v>163</v>
      </c>
      <c r="BO48" s="27" t="s">
        <v>50</v>
      </c>
    </row>
    <row r="49" spans="1:67" ht="15">
      <c r="A49" s="31"/>
      <c r="BO49" s="27" t="s">
        <v>51</v>
      </c>
    </row>
    <row r="50" spans="1:67" ht="15">
      <c r="A50" s="31"/>
      <c r="BO50" s="27" t="s">
        <v>52</v>
      </c>
    </row>
    <row r="51" spans="1:67" ht="15">
      <c r="A51" s="31"/>
      <c r="BO51" s="27" t="s">
        <v>53</v>
      </c>
    </row>
    <row r="52" spans="1:67" ht="15">
      <c r="A52" s="31"/>
      <c r="BO52" s="27" t="s">
        <v>54</v>
      </c>
    </row>
    <row r="53" spans="1:67" ht="15">
      <c r="A53" s="31"/>
      <c r="BO53" s="27" t="s">
        <v>55</v>
      </c>
    </row>
    <row r="54" spans="1:67" ht="15">
      <c r="A54" s="31"/>
      <c r="BO54" s="27" t="s">
        <v>82</v>
      </c>
    </row>
    <row r="55" spans="1:67" ht="15">
      <c r="A55" s="31"/>
      <c r="BO55" s="27" t="s">
        <v>57</v>
      </c>
    </row>
    <row r="56" spans="1:67" ht="15">
      <c r="A56" s="31"/>
      <c r="BO56" s="27" t="s">
        <v>58</v>
      </c>
    </row>
    <row r="57" spans="1:67" ht="30">
      <c r="A57" s="31"/>
      <c r="BO57" s="27" t="s">
        <v>59</v>
      </c>
    </row>
    <row r="58" spans="1:67" ht="15">
      <c r="A58" s="31"/>
      <c r="BO58" s="27" t="s">
        <v>61</v>
      </c>
    </row>
    <row r="59" spans="1:67" ht="15">
      <c r="A59" s="31"/>
      <c r="BO59" s="27" t="s">
        <v>63</v>
      </c>
    </row>
    <row r="60" spans="1:67" ht="15">
      <c r="A60" s="31"/>
      <c r="BO60" s="27" t="s">
        <v>64</v>
      </c>
    </row>
    <row r="61" spans="1:67" ht="15">
      <c r="A61" s="31"/>
      <c r="BO61" s="27" t="s">
        <v>65</v>
      </c>
    </row>
    <row r="62" spans="1:67" ht="15">
      <c r="A62" s="31"/>
      <c r="BO62" s="27" t="s">
        <v>66</v>
      </c>
    </row>
    <row r="63" ht="30">
      <c r="BO63" s="27" t="s">
        <v>84</v>
      </c>
    </row>
    <row r="64" ht="15">
      <c r="BO64" s="27" t="s">
        <v>90</v>
      </c>
    </row>
    <row r="65" ht="15">
      <c r="BO65" s="27" t="s">
        <v>67</v>
      </c>
    </row>
    <row r="66" ht="30">
      <c r="BO66" s="27" t="s">
        <v>88</v>
      </c>
    </row>
    <row r="67" ht="15">
      <c r="BO67" s="27" t="s">
        <v>69</v>
      </c>
    </row>
    <row r="68" ht="15">
      <c r="BO68" s="27" t="s">
        <v>70</v>
      </c>
    </row>
    <row r="69" ht="15">
      <c r="BO69" s="27" t="s">
        <v>89</v>
      </c>
    </row>
    <row r="70" ht="15">
      <c r="BO70" s="27" t="s">
        <v>71</v>
      </c>
    </row>
    <row r="71" ht="15">
      <c r="BO71" s="27" t="s">
        <v>72</v>
      </c>
    </row>
    <row r="72" ht="15">
      <c r="BO72" s="27" t="s">
        <v>85</v>
      </c>
    </row>
    <row r="73" ht="15">
      <c r="BO73" s="27" t="s">
        <v>91</v>
      </c>
    </row>
    <row r="74" ht="15">
      <c r="BO74" s="27" t="s">
        <v>76</v>
      </c>
    </row>
    <row r="75" ht="15">
      <c r="BO75" s="27" t="s">
        <v>77</v>
      </c>
    </row>
    <row r="76" ht="15">
      <c r="BO76" s="27" t="s">
        <v>78</v>
      </c>
    </row>
    <row r="77" ht="15">
      <c r="BO77" s="27" t="s">
        <v>79</v>
      </c>
    </row>
    <row r="78" ht="15">
      <c r="BO78" s="27" t="s">
        <v>80</v>
      </c>
    </row>
    <row r="79" ht="15">
      <c r="BO79" s="27" t="s">
        <v>81</v>
      </c>
    </row>
    <row r="80" ht="15">
      <c r="BO80" s="27" t="s">
        <v>83</v>
      </c>
    </row>
    <row r="81" ht="15">
      <c r="BO81" s="27" t="s">
        <v>74</v>
      </c>
    </row>
    <row r="82" ht="15">
      <c r="BO82" s="27" t="s">
        <v>92</v>
      </c>
    </row>
    <row r="83" ht="15">
      <c r="BO83" s="27" t="s">
        <v>93</v>
      </c>
    </row>
    <row r="84" ht="15">
      <c r="BO84" s="27" t="s">
        <v>94</v>
      </c>
    </row>
    <row r="85" ht="15">
      <c r="BO85" s="27" t="s">
        <v>95</v>
      </c>
    </row>
  </sheetData>
  <sheetProtection formatCells="0" formatColumns="0" formatRows="0" insertRows="0" deleteRows="0" autoFilter="0"/>
  <mergeCells count="153">
    <mergeCell ref="D43:D45"/>
    <mergeCell ref="E43:E45"/>
    <mergeCell ref="F43:F45"/>
    <mergeCell ref="G43:G45"/>
    <mergeCell ref="C43:C48"/>
    <mergeCell ref="B43:B48"/>
    <mergeCell ref="D46:D48"/>
    <mergeCell ref="E46:E48"/>
    <mergeCell ref="L38:L41"/>
    <mergeCell ref="O38:O41"/>
    <mergeCell ref="K38:K42"/>
    <mergeCell ref="I38:I42"/>
    <mergeCell ref="J38:J42"/>
    <mergeCell ref="K43:K45"/>
    <mergeCell ref="K46:K48"/>
    <mergeCell ref="F27:F37"/>
    <mergeCell ref="G27:G37"/>
    <mergeCell ref="H27:H37"/>
    <mergeCell ref="I27:I37"/>
    <mergeCell ref="J27:J37"/>
    <mergeCell ref="H43:H45"/>
    <mergeCell ref="I43:I45"/>
    <mergeCell ref="J43:J45"/>
    <mergeCell ref="L27:L29"/>
    <mergeCell ref="O27:O29"/>
    <mergeCell ref="L32:L34"/>
    <mergeCell ref="O32:O34"/>
    <mergeCell ref="K27:K37"/>
    <mergeCell ref="D38:D42"/>
    <mergeCell ref="E38:E42"/>
    <mergeCell ref="F38:F42"/>
    <mergeCell ref="G38:G42"/>
    <mergeCell ref="H38:H42"/>
    <mergeCell ref="O21:O24"/>
    <mergeCell ref="K21:K25"/>
    <mergeCell ref="D21:D25"/>
    <mergeCell ref="E21:E25"/>
    <mergeCell ref="F21:F25"/>
    <mergeCell ref="G21:G25"/>
    <mergeCell ref="H21:H25"/>
    <mergeCell ref="I21:I25"/>
    <mergeCell ref="J21:J25"/>
    <mergeCell ref="C13:C26"/>
    <mergeCell ref="B13:B26"/>
    <mergeCell ref="D27:D37"/>
    <mergeCell ref="E27:E37"/>
    <mergeCell ref="C27:C42"/>
    <mergeCell ref="B27:B42"/>
    <mergeCell ref="D13:D18"/>
    <mergeCell ref="E13:E18"/>
    <mergeCell ref="F19:F20"/>
    <mergeCell ref="L13:L16"/>
    <mergeCell ref="O13:O16"/>
    <mergeCell ref="L17:L18"/>
    <mergeCell ref="K13:K18"/>
    <mergeCell ref="G13:G18"/>
    <mergeCell ref="H13:H18"/>
    <mergeCell ref="F46:F48"/>
    <mergeCell ref="G46:G48"/>
    <mergeCell ref="H46:H48"/>
    <mergeCell ref="I46:I48"/>
    <mergeCell ref="J46:J48"/>
    <mergeCell ref="I13:I18"/>
    <mergeCell ref="J13:J18"/>
    <mergeCell ref="G19:G20"/>
    <mergeCell ref="H19:H20"/>
    <mergeCell ref="I19:I20"/>
    <mergeCell ref="L21:L24"/>
    <mergeCell ref="P11:P12"/>
    <mergeCell ref="O11:O12"/>
    <mergeCell ref="J11:J12"/>
    <mergeCell ref="B10:F10"/>
    <mergeCell ref="K19:K20"/>
    <mergeCell ref="J19:J20"/>
    <mergeCell ref="F13:F18"/>
    <mergeCell ref="D19:D20"/>
    <mergeCell ref="E19:E20"/>
    <mergeCell ref="AP11:AP12"/>
    <mergeCell ref="AP10:AR10"/>
    <mergeCell ref="AC10:AG10"/>
    <mergeCell ref="AC11:AC12"/>
    <mergeCell ref="AF11:AF12"/>
    <mergeCell ref="C11:C12"/>
    <mergeCell ref="Q10:S10"/>
    <mergeCell ref="Q11:Q12"/>
    <mergeCell ref="R11:R12"/>
    <mergeCell ref="S11:S12"/>
    <mergeCell ref="X5:AC6"/>
    <mergeCell ref="B7:F8"/>
    <mergeCell ref="G7:M8"/>
    <mergeCell ref="N7:N8"/>
    <mergeCell ref="T7:W8"/>
    <mergeCell ref="X7:AC8"/>
    <mergeCell ref="AQ11:AQ12"/>
    <mergeCell ref="AR11:AR12"/>
    <mergeCell ref="AZ11:BB11"/>
    <mergeCell ref="AY11:AY12"/>
    <mergeCell ref="B4:BA4"/>
    <mergeCell ref="B5:F6"/>
    <mergeCell ref="G5:M6"/>
    <mergeCell ref="N5:N6"/>
    <mergeCell ref="T5:W6"/>
    <mergeCell ref="B9:BB9"/>
    <mergeCell ref="AW11:AW12"/>
    <mergeCell ref="AI11:AI12"/>
    <mergeCell ref="AG11:AG12"/>
    <mergeCell ref="AO11:AO12"/>
    <mergeCell ref="AX10:BB10"/>
    <mergeCell ref="AX11:AX12"/>
    <mergeCell ref="AU11:AU12"/>
    <mergeCell ref="AS11:AS12"/>
    <mergeCell ref="AS10:AW10"/>
    <mergeCell ref="AN11:AN12"/>
    <mergeCell ref="AK11:AK12"/>
    <mergeCell ref="Z11:Z12"/>
    <mergeCell ref="AA11:AA12"/>
    <mergeCell ref="V11:V12"/>
    <mergeCell ref="AD11:AD12"/>
    <mergeCell ref="AH10:AO10"/>
    <mergeCell ref="W11:W12"/>
    <mergeCell ref="AJ11:AJ12"/>
    <mergeCell ref="AH11:AH12"/>
    <mergeCell ref="AB11:AB12"/>
    <mergeCell ref="Y11:Y12"/>
    <mergeCell ref="N11:N12"/>
    <mergeCell ref="AV11:AV12"/>
    <mergeCell ref="N10:P10"/>
    <mergeCell ref="X11:X12"/>
    <mergeCell ref="T11:T12"/>
    <mergeCell ref="U11:U12"/>
    <mergeCell ref="T10:AA10"/>
    <mergeCell ref="AM11:AM12"/>
    <mergeCell ref="AL11:AL12"/>
    <mergeCell ref="G10:K10"/>
    <mergeCell ref="AT11:AT12"/>
    <mergeCell ref="AE11:AE12"/>
    <mergeCell ref="F11:F12"/>
    <mergeCell ref="L10:M10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BA1:BB1"/>
    <mergeCell ref="BA2:BB2"/>
    <mergeCell ref="BA3:BB3"/>
    <mergeCell ref="F1:AZ1"/>
    <mergeCell ref="F2:AZ3"/>
    <mergeCell ref="B1:E3"/>
  </mergeCells>
  <conditionalFormatting sqref="W16 AK16 AK29 W29 W37 AK37 W48 AK48">
    <cfRule type="cellIs" priority="254" dxfId="7" operator="equal">
      <formula>"ALTO"</formula>
    </cfRule>
    <cfRule type="cellIs" priority="255" dxfId="6" operator="equal">
      <formula>"BAJO"</formula>
    </cfRule>
    <cfRule type="cellIs" priority="256" dxfId="5" operator="equal">
      <formula>"MEDIO"</formula>
    </cfRule>
  </conditionalFormatting>
  <conditionalFormatting sqref="W16 AK16 AK29 W29 W37 AK37 W48 AK48">
    <cfRule type="containsText" priority="253" dxfId="4" operator="containsText" stopIfTrue="1" text="MUY ALTO">
      <formula>NOT(ISERROR(SEARCH("MUY ALTO",W16)))</formula>
    </cfRule>
  </conditionalFormatting>
  <conditionalFormatting sqref="Z16 AN16 AN29 Z29 Z37 AN37 Z48 AN48">
    <cfRule type="containsText" priority="248" dxfId="3" operator="containsText" stopIfTrue="1" text="RIESGO ACEPTABLE">
      <formula>NOT(ISERROR(SEARCH("RIESGO ACEPTABLE",Z16)))</formula>
    </cfRule>
  </conditionalFormatting>
  <conditionalFormatting sqref="Z16 AN16 AN29 Z29 Z37 AN37 Z48 AN48">
    <cfRule type="containsText" priority="247" dxfId="2" operator="containsText" stopIfTrue="1" text="RIESGO NO ACEPTABLE">
      <formula>NOT(ISERROR(SEARCH("RIESGO NO ACEPTABLE",Z16)))</formula>
    </cfRule>
  </conditionalFormatting>
  <conditionalFormatting sqref="Z16 AN16 AN29 Z29 Z37 AN37 Z48 AN48">
    <cfRule type="containsText" priority="245" dxfId="1" operator="containsText" stopIfTrue="1" text="RIESGO MEJORABLE">
      <formula>NOT(ISERROR(SEARCH("RIESGO MEJORABLE",Z16)))</formula>
    </cfRule>
    <cfRule type="containsText" priority="246" dxfId="0" operator="containsText" stopIfTrue="1" text="RIESGO NO ACEPTABLE O ACEPTABLE CON CONTROL">
      <formula>NOT(ISERROR(SEARCH("RIESGO NO ACEPTABLE O ACEPTABLE CON CONTROL",Z16)))</formula>
    </cfRule>
  </conditionalFormatting>
  <conditionalFormatting sqref="BB16">
    <cfRule type="containsText" priority="238" dxfId="0" operator="containsText" stopIfTrue="1" text="En Proceso">
      <formula>NOT(ISERROR(SEARCH("En Proceso",BB16)))</formula>
    </cfRule>
    <cfRule type="containsText" priority="239" dxfId="4" operator="containsText" stopIfTrue="1" text="No">
      <formula>NOT(ISERROR(SEARCH("No",BB16)))</formula>
    </cfRule>
    <cfRule type="containsText" priority="240" dxfId="1" operator="containsText" stopIfTrue="1" text="Sí">
      <formula>NOT(ISERROR(SEARCH("Sí",BB16)))</formula>
    </cfRule>
  </conditionalFormatting>
  <conditionalFormatting sqref="AK13:AK15 W13:W15">
    <cfRule type="cellIs" priority="229" dxfId="7" operator="equal">
      <formula>"ALTO"</formula>
    </cfRule>
    <cfRule type="cellIs" priority="230" dxfId="6" operator="equal">
      <formula>"BAJO"</formula>
    </cfRule>
    <cfRule type="cellIs" priority="231" dxfId="5" operator="equal">
      <formula>"MEDIO"</formula>
    </cfRule>
  </conditionalFormatting>
  <conditionalFormatting sqref="AK13:AK15 W13:W15">
    <cfRule type="containsText" priority="228" dxfId="4" operator="containsText" stopIfTrue="1" text="MUY ALTO">
      <formula>NOT(ISERROR(SEARCH("MUY ALTO",W13)))</formula>
    </cfRule>
  </conditionalFormatting>
  <conditionalFormatting sqref="AN13:AN15 Z13:Z15">
    <cfRule type="containsText" priority="227" dxfId="3" operator="containsText" stopIfTrue="1" text="RIESGO ACEPTABLE">
      <formula>NOT(ISERROR(SEARCH("RIESGO ACEPTABLE",Z13)))</formula>
    </cfRule>
  </conditionalFormatting>
  <conditionalFormatting sqref="AN13:AN15 Z13:Z15">
    <cfRule type="containsText" priority="226" dxfId="2" operator="containsText" stopIfTrue="1" text="RIESGO NO ACEPTABLE">
      <formula>NOT(ISERROR(SEARCH("RIESGO NO ACEPTABLE",Z13)))</formula>
    </cfRule>
  </conditionalFormatting>
  <conditionalFormatting sqref="AN13:AN15 Z13:Z15">
    <cfRule type="containsText" priority="224" dxfId="1" operator="containsText" stopIfTrue="1" text="RIESGO MEJORABLE">
      <formula>NOT(ISERROR(SEARCH("RIESGO MEJORABLE",Z13)))</formula>
    </cfRule>
    <cfRule type="containsText" priority="225" dxfId="0" operator="containsText" stopIfTrue="1" text="RIESGO NO ACEPTABLE O ACEPTABLE CON CONTROL">
      <formula>NOT(ISERROR(SEARCH("RIESGO NO ACEPTABLE O ACEPTABLE CON CONTROL",Z13)))</formula>
    </cfRule>
  </conditionalFormatting>
  <conditionalFormatting sqref="BB13:BB15">
    <cfRule type="containsText" priority="221" dxfId="0" operator="containsText" stopIfTrue="1" text="En Proceso">
      <formula>NOT(ISERROR(SEARCH("En Proceso",BB13)))</formula>
    </cfRule>
    <cfRule type="containsText" priority="222" dxfId="4" operator="containsText" stopIfTrue="1" text="No">
      <formula>NOT(ISERROR(SEARCH("No",BB13)))</formula>
    </cfRule>
    <cfRule type="containsText" priority="223" dxfId="1" operator="containsText" stopIfTrue="1" text="Sí">
      <formula>NOT(ISERROR(SEARCH("Sí",BB13)))</formula>
    </cfRule>
  </conditionalFormatting>
  <conditionalFormatting sqref="AK17:AK18 W17:W18">
    <cfRule type="cellIs" priority="218" dxfId="7" operator="equal">
      <formula>"ALTO"</formula>
    </cfRule>
    <cfRule type="cellIs" priority="219" dxfId="6" operator="equal">
      <formula>"BAJO"</formula>
    </cfRule>
    <cfRule type="cellIs" priority="220" dxfId="5" operator="equal">
      <formula>"MEDIO"</formula>
    </cfRule>
  </conditionalFormatting>
  <conditionalFormatting sqref="AK17:AK18 W17:W18">
    <cfRule type="containsText" priority="217" dxfId="4" operator="containsText" stopIfTrue="1" text="MUY ALTO">
      <formula>NOT(ISERROR(SEARCH("MUY ALTO",W17)))</formula>
    </cfRule>
  </conditionalFormatting>
  <conditionalFormatting sqref="AN17:AN18 Z17:Z18">
    <cfRule type="containsText" priority="216" dxfId="3" operator="containsText" stopIfTrue="1" text="RIESGO ACEPTABLE">
      <formula>NOT(ISERROR(SEARCH("RIESGO ACEPTABLE",Z17)))</formula>
    </cfRule>
  </conditionalFormatting>
  <conditionalFormatting sqref="AN17:AN18 Z17:Z18">
    <cfRule type="containsText" priority="215" dxfId="2" operator="containsText" stopIfTrue="1" text="RIESGO NO ACEPTABLE">
      <formula>NOT(ISERROR(SEARCH("RIESGO NO ACEPTABLE",Z17)))</formula>
    </cfRule>
  </conditionalFormatting>
  <conditionalFormatting sqref="AN17:AN18 Z17:Z18">
    <cfRule type="containsText" priority="213" dxfId="1" operator="containsText" stopIfTrue="1" text="RIESGO MEJORABLE">
      <formula>NOT(ISERROR(SEARCH("RIESGO MEJORABLE",Z17)))</formula>
    </cfRule>
    <cfRule type="containsText" priority="214" dxfId="0" operator="containsText" stopIfTrue="1" text="RIESGO NO ACEPTABLE O ACEPTABLE CON CONTROL">
      <formula>NOT(ISERROR(SEARCH("RIESGO NO ACEPTABLE O ACEPTABLE CON CONTROL",Z17)))</formula>
    </cfRule>
  </conditionalFormatting>
  <conditionalFormatting sqref="BB17:BB18">
    <cfRule type="containsText" priority="210" dxfId="0" operator="containsText" stopIfTrue="1" text="En Proceso">
      <formula>NOT(ISERROR(SEARCH("En Proceso",BB17)))</formula>
    </cfRule>
    <cfRule type="containsText" priority="211" dxfId="4" operator="containsText" stopIfTrue="1" text="No">
      <formula>NOT(ISERROR(SEARCH("No",BB17)))</formula>
    </cfRule>
    <cfRule type="containsText" priority="212" dxfId="1" operator="containsText" stopIfTrue="1" text="Sí">
      <formula>NOT(ISERROR(SEARCH("Sí",BB17)))</formula>
    </cfRule>
  </conditionalFormatting>
  <conditionalFormatting sqref="AK19 W19">
    <cfRule type="cellIs" priority="207" dxfId="7" operator="equal">
      <formula>"ALTO"</formula>
    </cfRule>
    <cfRule type="cellIs" priority="208" dxfId="6" operator="equal">
      <formula>"BAJO"</formula>
    </cfRule>
    <cfRule type="cellIs" priority="209" dxfId="5" operator="equal">
      <formula>"MEDIO"</formula>
    </cfRule>
  </conditionalFormatting>
  <conditionalFormatting sqref="AK19 W19">
    <cfRule type="containsText" priority="206" dxfId="4" operator="containsText" stopIfTrue="1" text="MUY ALTO">
      <formula>NOT(ISERROR(SEARCH("MUY ALTO",W19)))</formula>
    </cfRule>
  </conditionalFormatting>
  <conditionalFormatting sqref="AN19 Z19">
    <cfRule type="containsText" priority="205" dxfId="3" operator="containsText" stopIfTrue="1" text="RIESGO ACEPTABLE">
      <formula>NOT(ISERROR(SEARCH("RIESGO ACEPTABLE",Z19)))</formula>
    </cfRule>
  </conditionalFormatting>
  <conditionalFormatting sqref="AN19 Z19">
    <cfRule type="containsText" priority="204" dxfId="2" operator="containsText" stopIfTrue="1" text="RIESGO NO ACEPTABLE">
      <formula>NOT(ISERROR(SEARCH("RIESGO NO ACEPTABLE",Z19)))</formula>
    </cfRule>
  </conditionalFormatting>
  <conditionalFormatting sqref="AN19 Z19">
    <cfRule type="containsText" priority="202" dxfId="1" operator="containsText" stopIfTrue="1" text="RIESGO MEJORABLE">
      <formula>NOT(ISERROR(SEARCH("RIESGO MEJORABLE",Z19)))</formula>
    </cfRule>
    <cfRule type="containsText" priority="203" dxfId="0" operator="containsText" stopIfTrue="1" text="RIESGO NO ACEPTABLE O ACEPTABLE CON CONTROL">
      <formula>NOT(ISERROR(SEARCH("RIESGO NO ACEPTABLE O ACEPTABLE CON CONTROL",Z19)))</formula>
    </cfRule>
  </conditionalFormatting>
  <conditionalFormatting sqref="BB19">
    <cfRule type="containsText" priority="199" dxfId="0" operator="containsText" stopIfTrue="1" text="En Proceso">
      <formula>NOT(ISERROR(SEARCH("En Proceso",BB19)))</formula>
    </cfRule>
    <cfRule type="containsText" priority="200" dxfId="4" operator="containsText" stopIfTrue="1" text="No">
      <formula>NOT(ISERROR(SEARCH("No",BB19)))</formula>
    </cfRule>
    <cfRule type="containsText" priority="201" dxfId="1" operator="containsText" stopIfTrue="1" text="Sí">
      <formula>NOT(ISERROR(SEARCH("Sí",BB19)))</formula>
    </cfRule>
  </conditionalFormatting>
  <conditionalFormatting sqref="AK20 W20">
    <cfRule type="cellIs" priority="196" dxfId="7" operator="equal">
      <formula>"ALTO"</formula>
    </cfRule>
    <cfRule type="cellIs" priority="197" dxfId="6" operator="equal">
      <formula>"BAJO"</formula>
    </cfRule>
    <cfRule type="cellIs" priority="198" dxfId="5" operator="equal">
      <formula>"MEDIO"</formula>
    </cfRule>
  </conditionalFormatting>
  <conditionalFormatting sqref="AK20 W20">
    <cfRule type="containsText" priority="195" dxfId="4" operator="containsText" stopIfTrue="1" text="MUY ALTO">
      <formula>NOT(ISERROR(SEARCH("MUY ALTO",W20)))</formula>
    </cfRule>
  </conditionalFormatting>
  <conditionalFormatting sqref="AN20 Z20">
    <cfRule type="containsText" priority="194" dxfId="3" operator="containsText" stopIfTrue="1" text="RIESGO ACEPTABLE">
      <formula>NOT(ISERROR(SEARCH("RIESGO ACEPTABLE",Z20)))</formula>
    </cfRule>
  </conditionalFormatting>
  <conditionalFormatting sqref="AN20 Z20">
    <cfRule type="containsText" priority="193" dxfId="2" operator="containsText" stopIfTrue="1" text="RIESGO NO ACEPTABLE">
      <formula>NOT(ISERROR(SEARCH("RIESGO NO ACEPTABLE",Z20)))</formula>
    </cfRule>
  </conditionalFormatting>
  <conditionalFormatting sqref="AN20 Z20">
    <cfRule type="containsText" priority="191" dxfId="1" operator="containsText" stopIfTrue="1" text="RIESGO MEJORABLE">
      <formula>NOT(ISERROR(SEARCH("RIESGO MEJORABLE",Z20)))</formula>
    </cfRule>
    <cfRule type="containsText" priority="192" dxfId="0" operator="containsText" stopIfTrue="1" text="RIESGO NO ACEPTABLE O ACEPTABLE CON CONTROL">
      <formula>NOT(ISERROR(SEARCH("RIESGO NO ACEPTABLE O ACEPTABLE CON CONTROL",Z20)))</formula>
    </cfRule>
  </conditionalFormatting>
  <conditionalFormatting sqref="BB20">
    <cfRule type="containsText" priority="188" dxfId="0" operator="containsText" stopIfTrue="1" text="En Proceso">
      <formula>NOT(ISERROR(SEARCH("En Proceso",BB20)))</formula>
    </cfRule>
    <cfRule type="containsText" priority="189" dxfId="4" operator="containsText" stopIfTrue="1" text="No">
      <formula>NOT(ISERROR(SEARCH("No",BB20)))</formula>
    </cfRule>
    <cfRule type="containsText" priority="190" dxfId="1" operator="containsText" stopIfTrue="1" text="Sí">
      <formula>NOT(ISERROR(SEARCH("Sí",BB20)))</formula>
    </cfRule>
  </conditionalFormatting>
  <conditionalFormatting sqref="AK21:AK24 W21:W24">
    <cfRule type="cellIs" priority="185" dxfId="7" operator="equal">
      <formula>"ALTO"</formula>
    </cfRule>
    <cfRule type="cellIs" priority="186" dxfId="6" operator="equal">
      <formula>"BAJO"</formula>
    </cfRule>
    <cfRule type="cellIs" priority="187" dxfId="5" operator="equal">
      <formula>"MEDIO"</formula>
    </cfRule>
  </conditionalFormatting>
  <conditionalFormatting sqref="AK21:AK24 W21:W24">
    <cfRule type="containsText" priority="184" dxfId="4" operator="containsText" stopIfTrue="1" text="MUY ALTO">
      <formula>NOT(ISERROR(SEARCH("MUY ALTO",W21)))</formula>
    </cfRule>
  </conditionalFormatting>
  <conditionalFormatting sqref="AN21:AN24 Z21:Z24">
    <cfRule type="containsText" priority="183" dxfId="3" operator="containsText" stopIfTrue="1" text="RIESGO ACEPTABLE">
      <formula>NOT(ISERROR(SEARCH("RIESGO ACEPTABLE",Z21)))</formula>
    </cfRule>
  </conditionalFormatting>
  <conditionalFormatting sqref="AN21:AN24 Z21:Z24">
    <cfRule type="containsText" priority="182" dxfId="2" operator="containsText" stopIfTrue="1" text="RIESGO NO ACEPTABLE">
      <formula>NOT(ISERROR(SEARCH("RIESGO NO ACEPTABLE",Z21)))</formula>
    </cfRule>
  </conditionalFormatting>
  <conditionalFormatting sqref="AN21:AN24 Z21:Z24">
    <cfRule type="containsText" priority="180" dxfId="1" operator="containsText" stopIfTrue="1" text="RIESGO MEJORABLE">
      <formula>NOT(ISERROR(SEARCH("RIESGO MEJORABLE",Z21)))</formula>
    </cfRule>
    <cfRule type="containsText" priority="181" dxfId="0" operator="containsText" stopIfTrue="1" text="RIESGO NO ACEPTABLE O ACEPTABLE CON CONTROL">
      <formula>NOT(ISERROR(SEARCH("RIESGO NO ACEPTABLE O ACEPTABLE CON CONTROL",Z21)))</formula>
    </cfRule>
  </conditionalFormatting>
  <conditionalFormatting sqref="BB21:BB24">
    <cfRule type="containsText" priority="177" dxfId="0" operator="containsText" stopIfTrue="1" text="En Proceso">
      <formula>NOT(ISERROR(SEARCH("En Proceso",BB21)))</formula>
    </cfRule>
    <cfRule type="containsText" priority="178" dxfId="4" operator="containsText" stopIfTrue="1" text="No">
      <formula>NOT(ISERROR(SEARCH("No",BB21)))</formula>
    </cfRule>
    <cfRule type="containsText" priority="179" dxfId="1" operator="containsText" stopIfTrue="1" text="Sí">
      <formula>NOT(ISERROR(SEARCH("Sí",BB21)))</formula>
    </cfRule>
  </conditionalFormatting>
  <conditionalFormatting sqref="AK25 W25">
    <cfRule type="cellIs" priority="174" dxfId="7" operator="equal">
      <formula>"ALTO"</formula>
    </cfRule>
    <cfRule type="cellIs" priority="175" dxfId="6" operator="equal">
      <formula>"BAJO"</formula>
    </cfRule>
    <cfRule type="cellIs" priority="176" dxfId="5" operator="equal">
      <formula>"MEDIO"</formula>
    </cfRule>
  </conditionalFormatting>
  <conditionalFormatting sqref="AK25 W25">
    <cfRule type="containsText" priority="173" dxfId="4" operator="containsText" stopIfTrue="1" text="MUY ALTO">
      <formula>NOT(ISERROR(SEARCH("MUY ALTO",W25)))</formula>
    </cfRule>
  </conditionalFormatting>
  <conditionalFormatting sqref="AN25 Z25">
    <cfRule type="containsText" priority="172" dxfId="3" operator="containsText" stopIfTrue="1" text="RIESGO ACEPTABLE">
      <formula>NOT(ISERROR(SEARCH("RIESGO ACEPTABLE",Z25)))</formula>
    </cfRule>
  </conditionalFormatting>
  <conditionalFormatting sqref="AN25 Z25">
    <cfRule type="containsText" priority="171" dxfId="2" operator="containsText" stopIfTrue="1" text="RIESGO NO ACEPTABLE">
      <formula>NOT(ISERROR(SEARCH("RIESGO NO ACEPTABLE",Z25)))</formula>
    </cfRule>
  </conditionalFormatting>
  <conditionalFormatting sqref="AN25 Z25">
    <cfRule type="containsText" priority="169" dxfId="1" operator="containsText" stopIfTrue="1" text="RIESGO MEJORABLE">
      <formula>NOT(ISERROR(SEARCH("RIESGO MEJORABLE",Z25)))</formula>
    </cfRule>
    <cfRule type="containsText" priority="170" dxfId="0" operator="containsText" stopIfTrue="1" text="RIESGO NO ACEPTABLE O ACEPTABLE CON CONTROL">
      <formula>NOT(ISERROR(SEARCH("RIESGO NO ACEPTABLE O ACEPTABLE CON CONTROL",Z25)))</formula>
    </cfRule>
  </conditionalFormatting>
  <conditionalFormatting sqref="BB25">
    <cfRule type="containsText" priority="166" dxfId="0" operator="containsText" stopIfTrue="1" text="En Proceso">
      <formula>NOT(ISERROR(SEARCH("En Proceso",BB25)))</formula>
    </cfRule>
    <cfRule type="containsText" priority="167" dxfId="4" operator="containsText" stopIfTrue="1" text="No">
      <formula>NOT(ISERROR(SEARCH("No",BB25)))</formula>
    </cfRule>
    <cfRule type="containsText" priority="168" dxfId="1" operator="containsText" stopIfTrue="1" text="Sí">
      <formula>NOT(ISERROR(SEARCH("Sí",BB25)))</formula>
    </cfRule>
  </conditionalFormatting>
  <conditionalFormatting sqref="AK26 W26">
    <cfRule type="cellIs" priority="163" dxfId="7" operator="equal">
      <formula>"ALTO"</formula>
    </cfRule>
    <cfRule type="cellIs" priority="164" dxfId="6" operator="equal">
      <formula>"BAJO"</formula>
    </cfRule>
    <cfRule type="cellIs" priority="165" dxfId="5" operator="equal">
      <formula>"MEDIO"</formula>
    </cfRule>
  </conditionalFormatting>
  <conditionalFormatting sqref="AK26 W26">
    <cfRule type="containsText" priority="162" dxfId="4" operator="containsText" stopIfTrue="1" text="MUY ALTO">
      <formula>NOT(ISERROR(SEARCH("MUY ALTO",W26)))</formula>
    </cfRule>
  </conditionalFormatting>
  <conditionalFormatting sqref="AN26 Z26">
    <cfRule type="containsText" priority="161" dxfId="3" operator="containsText" stopIfTrue="1" text="RIESGO ACEPTABLE">
      <formula>NOT(ISERROR(SEARCH("RIESGO ACEPTABLE",Z26)))</formula>
    </cfRule>
  </conditionalFormatting>
  <conditionalFormatting sqref="AN26 Z26">
    <cfRule type="containsText" priority="160" dxfId="2" operator="containsText" stopIfTrue="1" text="RIESGO NO ACEPTABLE">
      <formula>NOT(ISERROR(SEARCH("RIESGO NO ACEPTABLE",Z26)))</formula>
    </cfRule>
  </conditionalFormatting>
  <conditionalFormatting sqref="AN26 Z26">
    <cfRule type="containsText" priority="158" dxfId="1" operator="containsText" stopIfTrue="1" text="RIESGO MEJORABLE">
      <formula>NOT(ISERROR(SEARCH("RIESGO MEJORABLE",Z26)))</formula>
    </cfRule>
    <cfRule type="containsText" priority="159" dxfId="0" operator="containsText" stopIfTrue="1" text="RIESGO NO ACEPTABLE O ACEPTABLE CON CONTROL">
      <formula>NOT(ISERROR(SEARCH("RIESGO NO ACEPTABLE O ACEPTABLE CON CONTROL",Z26)))</formula>
    </cfRule>
  </conditionalFormatting>
  <conditionalFormatting sqref="BB26">
    <cfRule type="containsText" priority="155" dxfId="0" operator="containsText" stopIfTrue="1" text="En Proceso">
      <formula>NOT(ISERROR(SEARCH("En Proceso",BB26)))</formula>
    </cfRule>
    <cfRule type="containsText" priority="156" dxfId="4" operator="containsText" stopIfTrue="1" text="No">
      <formula>NOT(ISERROR(SEARCH("No",BB26)))</formula>
    </cfRule>
    <cfRule type="containsText" priority="157" dxfId="1" operator="containsText" stopIfTrue="1" text="Sí">
      <formula>NOT(ISERROR(SEARCH("Sí",BB26)))</formula>
    </cfRule>
  </conditionalFormatting>
  <conditionalFormatting sqref="AK27:AK28 W27:W28">
    <cfRule type="cellIs" priority="152" dxfId="7" operator="equal">
      <formula>"ALTO"</formula>
    </cfRule>
    <cfRule type="cellIs" priority="153" dxfId="6" operator="equal">
      <formula>"BAJO"</formula>
    </cfRule>
    <cfRule type="cellIs" priority="154" dxfId="5" operator="equal">
      <formula>"MEDIO"</formula>
    </cfRule>
  </conditionalFormatting>
  <conditionalFormatting sqref="AK27:AK28 W27:W28">
    <cfRule type="containsText" priority="151" dxfId="4" operator="containsText" stopIfTrue="1" text="MUY ALTO">
      <formula>NOT(ISERROR(SEARCH("MUY ALTO",W27)))</formula>
    </cfRule>
  </conditionalFormatting>
  <conditionalFormatting sqref="AN27:AN28 Z27:Z28">
    <cfRule type="containsText" priority="150" dxfId="3" operator="containsText" stopIfTrue="1" text="RIESGO ACEPTABLE">
      <formula>NOT(ISERROR(SEARCH("RIESGO ACEPTABLE",Z27)))</formula>
    </cfRule>
  </conditionalFormatting>
  <conditionalFormatting sqref="AN27:AN28 Z27:Z28">
    <cfRule type="containsText" priority="149" dxfId="2" operator="containsText" stopIfTrue="1" text="RIESGO NO ACEPTABLE">
      <formula>NOT(ISERROR(SEARCH("RIESGO NO ACEPTABLE",Z27)))</formula>
    </cfRule>
  </conditionalFormatting>
  <conditionalFormatting sqref="AN27:AN28 Z27:Z28">
    <cfRule type="containsText" priority="147" dxfId="1" operator="containsText" stopIfTrue="1" text="RIESGO MEJORABLE">
      <formula>NOT(ISERROR(SEARCH("RIESGO MEJORABLE",Z27)))</formula>
    </cfRule>
    <cfRule type="containsText" priority="148" dxfId="0" operator="containsText" stopIfTrue="1" text="RIESGO NO ACEPTABLE O ACEPTABLE CON CONTROL">
      <formula>NOT(ISERROR(SEARCH("RIESGO NO ACEPTABLE O ACEPTABLE CON CONTROL",Z27)))</formula>
    </cfRule>
  </conditionalFormatting>
  <conditionalFormatting sqref="BB27:BB29">
    <cfRule type="containsText" priority="144" dxfId="0" operator="containsText" stopIfTrue="1" text="En Proceso">
      <formula>NOT(ISERROR(SEARCH("En Proceso",BB27)))</formula>
    </cfRule>
    <cfRule type="containsText" priority="145" dxfId="4" operator="containsText" stopIfTrue="1" text="No">
      <formula>NOT(ISERROR(SEARCH("No",BB27)))</formula>
    </cfRule>
    <cfRule type="containsText" priority="146" dxfId="1" operator="containsText" stopIfTrue="1" text="Sí">
      <formula>NOT(ISERROR(SEARCH("Sí",BB27)))</formula>
    </cfRule>
  </conditionalFormatting>
  <conditionalFormatting sqref="AK30 W30">
    <cfRule type="cellIs" priority="141" dxfId="7" operator="equal">
      <formula>"ALTO"</formula>
    </cfRule>
    <cfRule type="cellIs" priority="142" dxfId="6" operator="equal">
      <formula>"BAJO"</formula>
    </cfRule>
    <cfRule type="cellIs" priority="143" dxfId="5" operator="equal">
      <formula>"MEDIO"</formula>
    </cfRule>
  </conditionalFormatting>
  <conditionalFormatting sqref="AK30 W30">
    <cfRule type="containsText" priority="140" dxfId="4" operator="containsText" stopIfTrue="1" text="MUY ALTO">
      <formula>NOT(ISERROR(SEARCH("MUY ALTO",W30)))</formula>
    </cfRule>
  </conditionalFormatting>
  <conditionalFormatting sqref="AN30 Z30">
    <cfRule type="containsText" priority="139" dxfId="3" operator="containsText" stopIfTrue="1" text="RIESGO ACEPTABLE">
      <formula>NOT(ISERROR(SEARCH("RIESGO ACEPTABLE",Z30)))</formula>
    </cfRule>
  </conditionalFormatting>
  <conditionalFormatting sqref="AN30 Z30">
    <cfRule type="containsText" priority="138" dxfId="2" operator="containsText" stopIfTrue="1" text="RIESGO NO ACEPTABLE">
      <formula>NOT(ISERROR(SEARCH("RIESGO NO ACEPTABLE",Z30)))</formula>
    </cfRule>
  </conditionalFormatting>
  <conditionalFormatting sqref="AN30 Z30">
    <cfRule type="containsText" priority="136" dxfId="1" operator="containsText" stopIfTrue="1" text="RIESGO MEJORABLE">
      <formula>NOT(ISERROR(SEARCH("RIESGO MEJORABLE",Z30)))</formula>
    </cfRule>
    <cfRule type="containsText" priority="137" dxfId="0" operator="containsText" stopIfTrue="1" text="RIESGO NO ACEPTABLE O ACEPTABLE CON CONTROL">
      <formula>NOT(ISERROR(SEARCH("RIESGO NO ACEPTABLE O ACEPTABLE CON CONTROL",Z30)))</formula>
    </cfRule>
  </conditionalFormatting>
  <conditionalFormatting sqref="BB30">
    <cfRule type="containsText" priority="133" dxfId="0" operator="containsText" stopIfTrue="1" text="En Proceso">
      <formula>NOT(ISERROR(SEARCH("En Proceso",BB30)))</formula>
    </cfRule>
    <cfRule type="containsText" priority="134" dxfId="4" operator="containsText" stopIfTrue="1" text="No">
      <formula>NOT(ISERROR(SEARCH("No",BB30)))</formula>
    </cfRule>
    <cfRule type="containsText" priority="135" dxfId="1" operator="containsText" stopIfTrue="1" text="Sí">
      <formula>NOT(ISERROR(SEARCH("Sí",BB30)))</formula>
    </cfRule>
  </conditionalFormatting>
  <conditionalFormatting sqref="AK31 W31">
    <cfRule type="cellIs" priority="130" dxfId="7" operator="equal">
      <formula>"ALTO"</formula>
    </cfRule>
    <cfRule type="cellIs" priority="131" dxfId="6" operator="equal">
      <formula>"BAJO"</formula>
    </cfRule>
    <cfRule type="cellIs" priority="132" dxfId="5" operator="equal">
      <formula>"MEDIO"</formula>
    </cfRule>
  </conditionalFormatting>
  <conditionalFormatting sqref="AK31 W31">
    <cfRule type="containsText" priority="129" dxfId="4" operator="containsText" stopIfTrue="1" text="MUY ALTO">
      <formula>NOT(ISERROR(SEARCH("MUY ALTO",W31)))</formula>
    </cfRule>
  </conditionalFormatting>
  <conditionalFormatting sqref="AN31 Z31">
    <cfRule type="containsText" priority="128" dxfId="3" operator="containsText" stopIfTrue="1" text="RIESGO ACEPTABLE">
      <formula>NOT(ISERROR(SEARCH("RIESGO ACEPTABLE",Z31)))</formula>
    </cfRule>
  </conditionalFormatting>
  <conditionalFormatting sqref="AN31 Z31">
    <cfRule type="containsText" priority="127" dxfId="2" operator="containsText" stopIfTrue="1" text="RIESGO NO ACEPTABLE">
      <formula>NOT(ISERROR(SEARCH("RIESGO NO ACEPTABLE",Z31)))</formula>
    </cfRule>
  </conditionalFormatting>
  <conditionalFormatting sqref="AN31 Z31">
    <cfRule type="containsText" priority="125" dxfId="1" operator="containsText" stopIfTrue="1" text="RIESGO MEJORABLE">
      <formula>NOT(ISERROR(SEARCH("RIESGO MEJORABLE",Z31)))</formula>
    </cfRule>
    <cfRule type="containsText" priority="126" dxfId="0" operator="containsText" stopIfTrue="1" text="RIESGO NO ACEPTABLE O ACEPTABLE CON CONTROL">
      <formula>NOT(ISERROR(SEARCH("RIESGO NO ACEPTABLE O ACEPTABLE CON CONTROL",Z31)))</formula>
    </cfRule>
  </conditionalFormatting>
  <conditionalFormatting sqref="BB31">
    <cfRule type="containsText" priority="122" dxfId="0" operator="containsText" stopIfTrue="1" text="En Proceso">
      <formula>NOT(ISERROR(SEARCH("En Proceso",BB31)))</formula>
    </cfRule>
    <cfRule type="containsText" priority="123" dxfId="4" operator="containsText" stopIfTrue="1" text="No">
      <formula>NOT(ISERROR(SEARCH("No",BB31)))</formula>
    </cfRule>
    <cfRule type="containsText" priority="124" dxfId="1" operator="containsText" stopIfTrue="1" text="Sí">
      <formula>NOT(ISERROR(SEARCH("Sí",BB31)))</formula>
    </cfRule>
  </conditionalFormatting>
  <conditionalFormatting sqref="AK32:AK33 W32:W33">
    <cfRule type="cellIs" priority="119" dxfId="7" operator="equal">
      <formula>"ALTO"</formula>
    </cfRule>
    <cfRule type="cellIs" priority="120" dxfId="6" operator="equal">
      <formula>"BAJO"</formula>
    </cfRule>
    <cfRule type="cellIs" priority="121" dxfId="5" operator="equal">
      <formula>"MEDIO"</formula>
    </cfRule>
  </conditionalFormatting>
  <conditionalFormatting sqref="AK32:AK33 W32:W33">
    <cfRule type="containsText" priority="118" dxfId="4" operator="containsText" stopIfTrue="1" text="MUY ALTO">
      <formula>NOT(ISERROR(SEARCH("MUY ALTO",W32)))</formula>
    </cfRule>
  </conditionalFormatting>
  <conditionalFormatting sqref="AN32:AN33 Z32:Z33">
    <cfRule type="containsText" priority="117" dxfId="3" operator="containsText" stopIfTrue="1" text="RIESGO ACEPTABLE">
      <formula>NOT(ISERROR(SEARCH("RIESGO ACEPTABLE",Z32)))</formula>
    </cfRule>
  </conditionalFormatting>
  <conditionalFormatting sqref="AN32:AN33 Z32:Z33">
    <cfRule type="containsText" priority="116" dxfId="2" operator="containsText" stopIfTrue="1" text="RIESGO NO ACEPTABLE">
      <formula>NOT(ISERROR(SEARCH("RIESGO NO ACEPTABLE",Z32)))</formula>
    </cfRule>
  </conditionalFormatting>
  <conditionalFormatting sqref="AN32:AN33 Z32:Z33">
    <cfRule type="containsText" priority="114" dxfId="1" operator="containsText" stopIfTrue="1" text="RIESGO MEJORABLE">
      <formula>NOT(ISERROR(SEARCH("RIESGO MEJORABLE",Z32)))</formula>
    </cfRule>
    <cfRule type="containsText" priority="115" dxfId="0" operator="containsText" stopIfTrue="1" text="RIESGO NO ACEPTABLE O ACEPTABLE CON CONTROL">
      <formula>NOT(ISERROR(SEARCH("RIESGO NO ACEPTABLE O ACEPTABLE CON CONTROL",Z32)))</formula>
    </cfRule>
  </conditionalFormatting>
  <conditionalFormatting sqref="BB32">
    <cfRule type="containsText" priority="111" dxfId="0" operator="containsText" stopIfTrue="1" text="En Proceso">
      <formula>NOT(ISERROR(SEARCH("En Proceso",BB32)))</formula>
    </cfRule>
    <cfRule type="containsText" priority="112" dxfId="4" operator="containsText" stopIfTrue="1" text="No">
      <formula>NOT(ISERROR(SEARCH("No",BB32)))</formula>
    </cfRule>
    <cfRule type="containsText" priority="113" dxfId="1" operator="containsText" stopIfTrue="1" text="Sí">
      <formula>NOT(ISERROR(SEARCH("Sí",BB32)))</formula>
    </cfRule>
  </conditionalFormatting>
  <conditionalFormatting sqref="BB33">
    <cfRule type="containsText" priority="108" dxfId="0" operator="containsText" stopIfTrue="1" text="En Proceso">
      <formula>NOT(ISERROR(SEARCH("En Proceso",BB33)))</formula>
    </cfRule>
    <cfRule type="containsText" priority="109" dxfId="4" operator="containsText" stopIfTrue="1" text="No">
      <formula>NOT(ISERROR(SEARCH("No",BB33)))</formula>
    </cfRule>
    <cfRule type="containsText" priority="110" dxfId="1" operator="containsText" stopIfTrue="1" text="Sí">
      <formula>NOT(ISERROR(SEARCH("Sí",BB33)))</formula>
    </cfRule>
  </conditionalFormatting>
  <conditionalFormatting sqref="AK34 W34">
    <cfRule type="cellIs" priority="105" dxfId="7" operator="equal">
      <formula>"ALTO"</formula>
    </cfRule>
    <cfRule type="cellIs" priority="106" dxfId="6" operator="equal">
      <formula>"BAJO"</formula>
    </cfRule>
    <cfRule type="cellIs" priority="107" dxfId="5" operator="equal">
      <formula>"MEDIO"</formula>
    </cfRule>
  </conditionalFormatting>
  <conditionalFormatting sqref="AK34 W34">
    <cfRule type="containsText" priority="104" dxfId="4" operator="containsText" stopIfTrue="1" text="MUY ALTO">
      <formula>NOT(ISERROR(SEARCH("MUY ALTO",W34)))</formula>
    </cfRule>
  </conditionalFormatting>
  <conditionalFormatting sqref="AN34 Z34">
    <cfRule type="containsText" priority="103" dxfId="3" operator="containsText" stopIfTrue="1" text="RIESGO ACEPTABLE">
      <formula>NOT(ISERROR(SEARCH("RIESGO ACEPTABLE",Z34)))</formula>
    </cfRule>
  </conditionalFormatting>
  <conditionalFormatting sqref="AN34 Z34">
    <cfRule type="containsText" priority="102" dxfId="2" operator="containsText" stopIfTrue="1" text="RIESGO NO ACEPTABLE">
      <formula>NOT(ISERROR(SEARCH("RIESGO NO ACEPTABLE",Z34)))</formula>
    </cfRule>
  </conditionalFormatting>
  <conditionalFormatting sqref="AN34 Z34">
    <cfRule type="containsText" priority="100" dxfId="1" operator="containsText" stopIfTrue="1" text="RIESGO MEJORABLE">
      <formula>NOT(ISERROR(SEARCH("RIESGO MEJORABLE",Z34)))</formula>
    </cfRule>
    <cfRule type="containsText" priority="101" dxfId="0" operator="containsText" stopIfTrue="1" text="RIESGO NO ACEPTABLE O ACEPTABLE CON CONTROL">
      <formula>NOT(ISERROR(SEARCH("RIESGO NO ACEPTABLE O ACEPTABLE CON CONTROL",Z34)))</formula>
    </cfRule>
  </conditionalFormatting>
  <conditionalFormatting sqref="BB34">
    <cfRule type="containsText" priority="97" dxfId="0" operator="containsText" stopIfTrue="1" text="En Proceso">
      <formula>NOT(ISERROR(SEARCH("En Proceso",BB34)))</formula>
    </cfRule>
    <cfRule type="containsText" priority="98" dxfId="4" operator="containsText" stopIfTrue="1" text="No">
      <formula>NOT(ISERROR(SEARCH("No",BB34)))</formula>
    </cfRule>
    <cfRule type="containsText" priority="99" dxfId="1" operator="containsText" stopIfTrue="1" text="Sí">
      <formula>NOT(ISERROR(SEARCH("Sí",BB34)))</formula>
    </cfRule>
  </conditionalFormatting>
  <conditionalFormatting sqref="AK35 W35">
    <cfRule type="cellIs" priority="94" dxfId="7" operator="equal">
      <formula>"ALTO"</formula>
    </cfRule>
    <cfRule type="cellIs" priority="95" dxfId="6" operator="equal">
      <formula>"BAJO"</formula>
    </cfRule>
    <cfRule type="cellIs" priority="96" dxfId="5" operator="equal">
      <formula>"MEDIO"</formula>
    </cfRule>
  </conditionalFormatting>
  <conditionalFormatting sqref="AK35 W35">
    <cfRule type="containsText" priority="93" dxfId="4" operator="containsText" stopIfTrue="1" text="MUY ALTO">
      <formula>NOT(ISERROR(SEARCH("MUY ALTO",W35)))</formula>
    </cfRule>
  </conditionalFormatting>
  <conditionalFormatting sqref="AN35 Z35">
    <cfRule type="containsText" priority="92" dxfId="3" operator="containsText" stopIfTrue="1" text="RIESGO ACEPTABLE">
      <formula>NOT(ISERROR(SEARCH("RIESGO ACEPTABLE",Z35)))</formula>
    </cfRule>
  </conditionalFormatting>
  <conditionalFormatting sqref="AN35 Z35">
    <cfRule type="containsText" priority="91" dxfId="2" operator="containsText" stopIfTrue="1" text="RIESGO NO ACEPTABLE">
      <formula>NOT(ISERROR(SEARCH("RIESGO NO ACEPTABLE",Z35)))</formula>
    </cfRule>
  </conditionalFormatting>
  <conditionalFormatting sqref="AN35 Z35">
    <cfRule type="containsText" priority="89" dxfId="1" operator="containsText" stopIfTrue="1" text="RIESGO MEJORABLE">
      <formula>NOT(ISERROR(SEARCH("RIESGO MEJORABLE",Z35)))</formula>
    </cfRule>
    <cfRule type="containsText" priority="90" dxfId="0" operator="containsText" stopIfTrue="1" text="RIESGO NO ACEPTABLE O ACEPTABLE CON CONTROL">
      <formula>NOT(ISERROR(SEARCH("RIESGO NO ACEPTABLE O ACEPTABLE CON CONTROL",Z35)))</formula>
    </cfRule>
  </conditionalFormatting>
  <conditionalFormatting sqref="BB35">
    <cfRule type="containsText" priority="86" dxfId="0" operator="containsText" stopIfTrue="1" text="En Proceso">
      <formula>NOT(ISERROR(SEARCH("En Proceso",BB35)))</formula>
    </cfRule>
    <cfRule type="containsText" priority="87" dxfId="4" operator="containsText" stopIfTrue="1" text="No">
      <formula>NOT(ISERROR(SEARCH("No",BB35)))</formula>
    </cfRule>
    <cfRule type="containsText" priority="88" dxfId="1" operator="containsText" stopIfTrue="1" text="Sí">
      <formula>NOT(ISERROR(SEARCH("Sí",BB35)))</formula>
    </cfRule>
  </conditionalFormatting>
  <conditionalFormatting sqref="AK36 W36">
    <cfRule type="cellIs" priority="83" dxfId="7" operator="equal">
      <formula>"ALTO"</formula>
    </cfRule>
    <cfRule type="cellIs" priority="84" dxfId="6" operator="equal">
      <formula>"BAJO"</formula>
    </cfRule>
    <cfRule type="cellIs" priority="85" dxfId="5" operator="equal">
      <formula>"MEDIO"</formula>
    </cfRule>
  </conditionalFormatting>
  <conditionalFormatting sqref="AK36 W36">
    <cfRule type="containsText" priority="82" dxfId="4" operator="containsText" stopIfTrue="1" text="MUY ALTO">
      <formula>NOT(ISERROR(SEARCH("MUY ALTO",W36)))</formula>
    </cfRule>
  </conditionalFormatting>
  <conditionalFormatting sqref="AN36 Z36">
    <cfRule type="containsText" priority="81" dxfId="3" operator="containsText" stopIfTrue="1" text="RIESGO ACEPTABLE">
      <formula>NOT(ISERROR(SEARCH("RIESGO ACEPTABLE",Z36)))</formula>
    </cfRule>
  </conditionalFormatting>
  <conditionalFormatting sqref="AN36 Z36">
    <cfRule type="containsText" priority="80" dxfId="2" operator="containsText" stopIfTrue="1" text="RIESGO NO ACEPTABLE">
      <formula>NOT(ISERROR(SEARCH("RIESGO NO ACEPTABLE",Z36)))</formula>
    </cfRule>
  </conditionalFormatting>
  <conditionalFormatting sqref="AN36 Z36">
    <cfRule type="containsText" priority="78" dxfId="1" operator="containsText" stopIfTrue="1" text="RIESGO MEJORABLE">
      <formula>NOT(ISERROR(SEARCH("RIESGO MEJORABLE",Z36)))</formula>
    </cfRule>
    <cfRule type="containsText" priority="79" dxfId="0" operator="containsText" stopIfTrue="1" text="RIESGO NO ACEPTABLE O ACEPTABLE CON CONTROL">
      <formula>NOT(ISERROR(SEARCH("RIESGO NO ACEPTABLE O ACEPTABLE CON CONTROL",Z36)))</formula>
    </cfRule>
  </conditionalFormatting>
  <conditionalFormatting sqref="BB36:BB37 BB47:BB48">
    <cfRule type="containsText" priority="75" dxfId="0" operator="containsText" stopIfTrue="1" text="En Proceso">
      <formula>NOT(ISERROR(SEARCH("En Proceso",BB36)))</formula>
    </cfRule>
    <cfRule type="containsText" priority="76" dxfId="4" operator="containsText" stopIfTrue="1" text="No">
      <formula>NOT(ISERROR(SEARCH("No",BB36)))</formula>
    </cfRule>
    <cfRule type="containsText" priority="77" dxfId="1" operator="containsText" stopIfTrue="1" text="Sí">
      <formula>NOT(ISERROR(SEARCH("Sí",BB36)))</formula>
    </cfRule>
  </conditionalFormatting>
  <conditionalFormatting sqref="AK38:AK41 W38:W41">
    <cfRule type="cellIs" priority="72" dxfId="7" operator="equal">
      <formula>"ALTO"</formula>
    </cfRule>
    <cfRule type="cellIs" priority="73" dxfId="6" operator="equal">
      <formula>"BAJO"</formula>
    </cfRule>
    <cfRule type="cellIs" priority="74" dxfId="5" operator="equal">
      <formula>"MEDIO"</formula>
    </cfRule>
  </conditionalFormatting>
  <conditionalFormatting sqref="AK38:AK41 W38:W41">
    <cfRule type="containsText" priority="71" dxfId="4" operator="containsText" stopIfTrue="1" text="MUY ALTO">
      <formula>NOT(ISERROR(SEARCH("MUY ALTO",W38)))</formula>
    </cfRule>
  </conditionalFormatting>
  <conditionalFormatting sqref="AN38:AN41 Z38:Z41">
    <cfRule type="containsText" priority="70" dxfId="3" operator="containsText" stopIfTrue="1" text="RIESGO ACEPTABLE">
      <formula>NOT(ISERROR(SEARCH("RIESGO ACEPTABLE",Z38)))</formula>
    </cfRule>
  </conditionalFormatting>
  <conditionalFormatting sqref="AN38:AN41 Z38:Z41">
    <cfRule type="containsText" priority="69" dxfId="2" operator="containsText" stopIfTrue="1" text="RIESGO NO ACEPTABLE">
      <formula>NOT(ISERROR(SEARCH("RIESGO NO ACEPTABLE",Z38)))</formula>
    </cfRule>
  </conditionalFormatting>
  <conditionalFormatting sqref="AN38:AN41 Z38:Z41">
    <cfRule type="containsText" priority="67" dxfId="1" operator="containsText" stopIfTrue="1" text="RIESGO MEJORABLE">
      <formula>NOT(ISERROR(SEARCH("RIESGO MEJORABLE",Z38)))</formula>
    </cfRule>
    <cfRule type="containsText" priority="68" dxfId="0" operator="containsText" stopIfTrue="1" text="RIESGO NO ACEPTABLE O ACEPTABLE CON CONTROL">
      <formula>NOT(ISERROR(SEARCH("RIESGO NO ACEPTABLE O ACEPTABLE CON CONTROL",Z38)))</formula>
    </cfRule>
  </conditionalFormatting>
  <conditionalFormatting sqref="BB38:BB41">
    <cfRule type="containsText" priority="64" dxfId="0" operator="containsText" stopIfTrue="1" text="En Proceso">
      <formula>NOT(ISERROR(SEARCH("En Proceso",BB38)))</formula>
    </cfRule>
    <cfRule type="containsText" priority="65" dxfId="4" operator="containsText" stopIfTrue="1" text="No">
      <formula>NOT(ISERROR(SEARCH("No",BB38)))</formula>
    </cfRule>
    <cfRule type="containsText" priority="66" dxfId="1" operator="containsText" stopIfTrue="1" text="Sí">
      <formula>NOT(ISERROR(SEARCH("Sí",BB38)))</formula>
    </cfRule>
  </conditionalFormatting>
  <conditionalFormatting sqref="AK42 W42">
    <cfRule type="cellIs" priority="61" dxfId="7" operator="equal">
      <formula>"ALTO"</formula>
    </cfRule>
    <cfRule type="cellIs" priority="62" dxfId="6" operator="equal">
      <formula>"BAJO"</formula>
    </cfRule>
    <cfRule type="cellIs" priority="63" dxfId="5" operator="equal">
      <formula>"MEDIO"</formula>
    </cfRule>
  </conditionalFormatting>
  <conditionalFormatting sqref="AK42 W42">
    <cfRule type="containsText" priority="60" dxfId="4" operator="containsText" stopIfTrue="1" text="MUY ALTO">
      <formula>NOT(ISERROR(SEARCH("MUY ALTO",W42)))</formula>
    </cfRule>
  </conditionalFormatting>
  <conditionalFormatting sqref="AN42 Z42">
    <cfRule type="containsText" priority="59" dxfId="3" operator="containsText" stopIfTrue="1" text="RIESGO ACEPTABLE">
      <formula>NOT(ISERROR(SEARCH("RIESGO ACEPTABLE",Z42)))</formula>
    </cfRule>
  </conditionalFormatting>
  <conditionalFormatting sqref="AN42 Z42">
    <cfRule type="containsText" priority="58" dxfId="2" operator="containsText" stopIfTrue="1" text="RIESGO NO ACEPTABLE">
      <formula>NOT(ISERROR(SEARCH("RIESGO NO ACEPTABLE",Z42)))</formula>
    </cfRule>
  </conditionalFormatting>
  <conditionalFormatting sqref="AN42 Z42">
    <cfRule type="containsText" priority="56" dxfId="1" operator="containsText" stopIfTrue="1" text="RIESGO MEJORABLE">
      <formula>NOT(ISERROR(SEARCH("RIESGO MEJORABLE",Z42)))</formula>
    </cfRule>
    <cfRule type="containsText" priority="57" dxfId="0" operator="containsText" stopIfTrue="1" text="RIESGO NO ACEPTABLE O ACEPTABLE CON CONTROL">
      <formula>NOT(ISERROR(SEARCH("RIESGO NO ACEPTABLE O ACEPTABLE CON CONTROL",Z42)))</formula>
    </cfRule>
  </conditionalFormatting>
  <conditionalFormatting sqref="BB42">
    <cfRule type="containsText" priority="53" dxfId="0" operator="containsText" stopIfTrue="1" text="En Proceso">
      <formula>NOT(ISERROR(SEARCH("En Proceso",BB42)))</formula>
    </cfRule>
    <cfRule type="containsText" priority="54" dxfId="4" operator="containsText" stopIfTrue="1" text="No">
      <formula>NOT(ISERROR(SEARCH("No",BB42)))</formula>
    </cfRule>
    <cfRule type="containsText" priority="55" dxfId="1" operator="containsText" stopIfTrue="1" text="Sí">
      <formula>NOT(ISERROR(SEARCH("Sí",BB42)))</formula>
    </cfRule>
  </conditionalFormatting>
  <conditionalFormatting sqref="AK43 W43">
    <cfRule type="cellIs" priority="50" dxfId="7" operator="equal">
      <formula>"ALTO"</formula>
    </cfRule>
    <cfRule type="cellIs" priority="51" dxfId="6" operator="equal">
      <formula>"BAJO"</formula>
    </cfRule>
    <cfRule type="cellIs" priority="52" dxfId="5" operator="equal">
      <formula>"MEDIO"</formula>
    </cfRule>
  </conditionalFormatting>
  <conditionalFormatting sqref="AK43 W43">
    <cfRule type="containsText" priority="49" dxfId="4" operator="containsText" stopIfTrue="1" text="MUY ALTO">
      <formula>NOT(ISERROR(SEARCH("MUY ALTO",W43)))</formula>
    </cfRule>
  </conditionalFormatting>
  <conditionalFormatting sqref="AN43 Z43">
    <cfRule type="containsText" priority="48" dxfId="3" operator="containsText" stopIfTrue="1" text="RIESGO ACEPTABLE">
      <formula>NOT(ISERROR(SEARCH("RIESGO ACEPTABLE",Z43)))</formula>
    </cfRule>
  </conditionalFormatting>
  <conditionalFormatting sqref="AN43 Z43">
    <cfRule type="containsText" priority="47" dxfId="2" operator="containsText" stopIfTrue="1" text="RIESGO NO ACEPTABLE">
      <formula>NOT(ISERROR(SEARCH("RIESGO NO ACEPTABLE",Z43)))</formula>
    </cfRule>
  </conditionalFormatting>
  <conditionalFormatting sqref="AN43 Z43">
    <cfRule type="containsText" priority="45" dxfId="1" operator="containsText" stopIfTrue="1" text="RIESGO MEJORABLE">
      <formula>NOT(ISERROR(SEARCH("RIESGO MEJORABLE",Z43)))</formula>
    </cfRule>
    <cfRule type="containsText" priority="46" dxfId="0" operator="containsText" stopIfTrue="1" text="RIESGO NO ACEPTABLE O ACEPTABLE CON CONTROL">
      <formula>NOT(ISERROR(SEARCH("RIESGO NO ACEPTABLE O ACEPTABLE CON CONTROL",Z43)))</formula>
    </cfRule>
  </conditionalFormatting>
  <conditionalFormatting sqref="BB43">
    <cfRule type="containsText" priority="42" dxfId="0" operator="containsText" stopIfTrue="1" text="En Proceso">
      <formula>NOT(ISERROR(SEARCH("En Proceso",BB43)))</formula>
    </cfRule>
    <cfRule type="containsText" priority="43" dxfId="4" operator="containsText" stopIfTrue="1" text="No">
      <formula>NOT(ISERROR(SEARCH("No",BB43)))</formula>
    </cfRule>
    <cfRule type="containsText" priority="44" dxfId="1" operator="containsText" stopIfTrue="1" text="Sí">
      <formula>NOT(ISERROR(SEARCH("Sí",BB43)))</formula>
    </cfRule>
  </conditionalFormatting>
  <conditionalFormatting sqref="AK44 W44">
    <cfRule type="cellIs" priority="39" dxfId="7" operator="equal">
      <formula>"ALTO"</formula>
    </cfRule>
    <cfRule type="cellIs" priority="40" dxfId="6" operator="equal">
      <formula>"BAJO"</formula>
    </cfRule>
    <cfRule type="cellIs" priority="41" dxfId="5" operator="equal">
      <formula>"MEDIO"</formula>
    </cfRule>
  </conditionalFormatting>
  <conditionalFormatting sqref="AK44 W44">
    <cfRule type="containsText" priority="38" dxfId="4" operator="containsText" stopIfTrue="1" text="MUY ALTO">
      <formula>NOT(ISERROR(SEARCH("MUY ALTO",W44)))</formula>
    </cfRule>
  </conditionalFormatting>
  <conditionalFormatting sqref="AN44 Z44">
    <cfRule type="containsText" priority="37" dxfId="3" operator="containsText" stopIfTrue="1" text="RIESGO ACEPTABLE">
      <formula>NOT(ISERROR(SEARCH("RIESGO ACEPTABLE",Z44)))</formula>
    </cfRule>
  </conditionalFormatting>
  <conditionalFormatting sqref="AN44 Z44">
    <cfRule type="containsText" priority="36" dxfId="2" operator="containsText" stopIfTrue="1" text="RIESGO NO ACEPTABLE">
      <formula>NOT(ISERROR(SEARCH("RIESGO NO ACEPTABLE",Z44)))</formula>
    </cfRule>
  </conditionalFormatting>
  <conditionalFormatting sqref="AN44 Z44">
    <cfRule type="containsText" priority="34" dxfId="1" operator="containsText" stopIfTrue="1" text="RIESGO MEJORABLE">
      <formula>NOT(ISERROR(SEARCH("RIESGO MEJORABLE",Z44)))</formula>
    </cfRule>
    <cfRule type="containsText" priority="35" dxfId="0" operator="containsText" stopIfTrue="1" text="RIESGO NO ACEPTABLE O ACEPTABLE CON CONTROL">
      <formula>NOT(ISERROR(SEARCH("RIESGO NO ACEPTABLE O ACEPTABLE CON CONTROL",Z44)))</formula>
    </cfRule>
  </conditionalFormatting>
  <conditionalFormatting sqref="BB44">
    <cfRule type="containsText" priority="31" dxfId="0" operator="containsText" stopIfTrue="1" text="En Proceso">
      <formula>NOT(ISERROR(SEARCH("En Proceso",BB44)))</formula>
    </cfRule>
    <cfRule type="containsText" priority="32" dxfId="4" operator="containsText" stopIfTrue="1" text="No">
      <formula>NOT(ISERROR(SEARCH("No",BB44)))</formula>
    </cfRule>
    <cfRule type="containsText" priority="33" dxfId="1" operator="containsText" stopIfTrue="1" text="Sí">
      <formula>NOT(ISERROR(SEARCH("Sí",BB44)))</formula>
    </cfRule>
  </conditionalFormatting>
  <conditionalFormatting sqref="AK45 W45">
    <cfRule type="cellIs" priority="28" dxfId="7" operator="equal">
      <formula>"ALTO"</formula>
    </cfRule>
    <cfRule type="cellIs" priority="29" dxfId="6" operator="equal">
      <formula>"BAJO"</formula>
    </cfRule>
    <cfRule type="cellIs" priority="30" dxfId="5" operator="equal">
      <formula>"MEDIO"</formula>
    </cfRule>
  </conditionalFormatting>
  <conditionalFormatting sqref="AK45 W45">
    <cfRule type="containsText" priority="27" dxfId="4" operator="containsText" stopIfTrue="1" text="MUY ALTO">
      <formula>NOT(ISERROR(SEARCH("MUY ALTO",W45)))</formula>
    </cfRule>
  </conditionalFormatting>
  <conditionalFormatting sqref="AN45 Z45">
    <cfRule type="containsText" priority="26" dxfId="3" operator="containsText" stopIfTrue="1" text="RIESGO ACEPTABLE">
      <formula>NOT(ISERROR(SEARCH("RIESGO ACEPTABLE",Z45)))</formula>
    </cfRule>
  </conditionalFormatting>
  <conditionalFormatting sqref="AN45 Z45">
    <cfRule type="containsText" priority="25" dxfId="2" operator="containsText" stopIfTrue="1" text="RIESGO NO ACEPTABLE">
      <formula>NOT(ISERROR(SEARCH("RIESGO NO ACEPTABLE",Z45)))</formula>
    </cfRule>
  </conditionalFormatting>
  <conditionalFormatting sqref="AN45 Z45">
    <cfRule type="containsText" priority="23" dxfId="1" operator="containsText" stopIfTrue="1" text="RIESGO MEJORABLE">
      <formula>NOT(ISERROR(SEARCH("RIESGO MEJORABLE",Z45)))</formula>
    </cfRule>
    <cfRule type="containsText" priority="24" dxfId="0" operator="containsText" stopIfTrue="1" text="RIESGO NO ACEPTABLE O ACEPTABLE CON CONTROL">
      <formula>NOT(ISERROR(SEARCH("RIESGO NO ACEPTABLE O ACEPTABLE CON CONTROL",Z45)))</formula>
    </cfRule>
  </conditionalFormatting>
  <conditionalFormatting sqref="BB45">
    <cfRule type="containsText" priority="20" dxfId="0" operator="containsText" stopIfTrue="1" text="En Proceso">
      <formula>NOT(ISERROR(SEARCH("En Proceso",BB45)))</formula>
    </cfRule>
    <cfRule type="containsText" priority="21" dxfId="4" operator="containsText" stopIfTrue="1" text="No">
      <formula>NOT(ISERROR(SEARCH("No",BB45)))</formula>
    </cfRule>
    <cfRule type="containsText" priority="22" dxfId="1" operator="containsText" stopIfTrue="1" text="Sí">
      <formula>NOT(ISERROR(SEARCH("Sí",BB45)))</formula>
    </cfRule>
  </conditionalFormatting>
  <conditionalFormatting sqref="AK46 W46">
    <cfRule type="cellIs" priority="17" dxfId="7" operator="equal">
      <formula>"ALTO"</formula>
    </cfRule>
    <cfRule type="cellIs" priority="18" dxfId="6" operator="equal">
      <formula>"BAJO"</formula>
    </cfRule>
    <cfRule type="cellIs" priority="19" dxfId="5" operator="equal">
      <formula>"MEDIO"</formula>
    </cfRule>
  </conditionalFormatting>
  <conditionalFormatting sqref="AK46 W46">
    <cfRule type="containsText" priority="16" dxfId="4" operator="containsText" stopIfTrue="1" text="MUY ALTO">
      <formula>NOT(ISERROR(SEARCH("MUY ALTO",W46)))</formula>
    </cfRule>
  </conditionalFormatting>
  <conditionalFormatting sqref="AN46 Z46">
    <cfRule type="containsText" priority="15" dxfId="3" operator="containsText" stopIfTrue="1" text="RIESGO ACEPTABLE">
      <formula>NOT(ISERROR(SEARCH("RIESGO ACEPTABLE",Z46)))</formula>
    </cfRule>
  </conditionalFormatting>
  <conditionalFormatting sqref="AN46 Z46">
    <cfRule type="containsText" priority="14" dxfId="2" operator="containsText" stopIfTrue="1" text="RIESGO NO ACEPTABLE">
      <formula>NOT(ISERROR(SEARCH("RIESGO NO ACEPTABLE",Z46)))</formula>
    </cfRule>
  </conditionalFormatting>
  <conditionalFormatting sqref="AN46 Z46">
    <cfRule type="containsText" priority="12" dxfId="1" operator="containsText" stopIfTrue="1" text="RIESGO MEJORABLE">
      <formula>NOT(ISERROR(SEARCH("RIESGO MEJORABLE",Z46)))</formula>
    </cfRule>
    <cfRule type="containsText" priority="13" dxfId="0" operator="containsText" stopIfTrue="1" text="RIESGO NO ACEPTABLE O ACEPTABLE CON CONTROL">
      <formula>NOT(ISERROR(SEARCH("RIESGO NO ACEPTABLE O ACEPTABLE CON CONTROL",Z46)))</formula>
    </cfRule>
  </conditionalFormatting>
  <conditionalFormatting sqref="BB46">
    <cfRule type="containsText" priority="9" dxfId="0" operator="containsText" stopIfTrue="1" text="En Proceso">
      <formula>NOT(ISERROR(SEARCH("En Proceso",BB46)))</formula>
    </cfRule>
    <cfRule type="containsText" priority="10" dxfId="4" operator="containsText" stopIfTrue="1" text="No">
      <formula>NOT(ISERROR(SEARCH("No",BB46)))</formula>
    </cfRule>
    <cfRule type="containsText" priority="11" dxfId="1" operator="containsText" stopIfTrue="1" text="Sí">
      <formula>NOT(ISERROR(SEARCH("Sí",BB46)))</formula>
    </cfRule>
  </conditionalFormatting>
  <conditionalFormatting sqref="AK47 W47">
    <cfRule type="cellIs" priority="6" dxfId="7" operator="equal">
      <formula>"ALTO"</formula>
    </cfRule>
    <cfRule type="cellIs" priority="7" dxfId="6" operator="equal">
      <formula>"BAJO"</formula>
    </cfRule>
    <cfRule type="cellIs" priority="8" dxfId="5" operator="equal">
      <formula>"MEDIO"</formula>
    </cfRule>
  </conditionalFormatting>
  <conditionalFormatting sqref="AK47 W47">
    <cfRule type="containsText" priority="5" dxfId="4" operator="containsText" stopIfTrue="1" text="MUY ALTO">
      <formula>NOT(ISERROR(SEARCH("MUY ALTO",W47)))</formula>
    </cfRule>
  </conditionalFormatting>
  <conditionalFormatting sqref="AN47 Z47">
    <cfRule type="containsText" priority="4" dxfId="3" operator="containsText" stopIfTrue="1" text="RIESGO ACEPTABLE">
      <formula>NOT(ISERROR(SEARCH("RIESGO ACEPTABLE",Z47)))</formula>
    </cfRule>
  </conditionalFormatting>
  <conditionalFormatting sqref="AN47 Z47">
    <cfRule type="containsText" priority="3" dxfId="2" operator="containsText" stopIfTrue="1" text="RIESGO NO ACEPTABLE">
      <formula>NOT(ISERROR(SEARCH("RIESGO NO ACEPTABLE",Z47)))</formula>
    </cfRule>
  </conditionalFormatting>
  <conditionalFormatting sqref="AN47 Z47">
    <cfRule type="containsText" priority="1" dxfId="1" operator="containsText" stopIfTrue="1" text="RIESGO MEJORABLE">
      <formula>NOT(ISERROR(SEARCH("RIESGO MEJORABLE",Z47)))</formula>
    </cfRule>
    <cfRule type="containsText" priority="2" dxfId="0" operator="containsText" stopIfTrue="1" text="RIESGO NO ACEPTABLE O ACEPTABLE CON CONTROL">
      <formula>NOT(ISERROR(SEARCH("RIESGO NO ACEPTABLE O ACEPTABLE CON CONTROL",Z47)))</formula>
    </cfRule>
  </conditionalFormatting>
  <dataValidations count="10">
    <dataValidation type="list" allowBlank="1" showInputMessage="1" showErrorMessage="1" sqref="P16:S16 P17 P29:S29 P37:S37 P48:S48">
      <formula1>#REF!</formula1>
    </dataValidation>
    <dataValidation type="list" allowBlank="1" showInputMessage="1" showErrorMessage="1" sqref="F13 F21 F26:F27 F37:F43 F46">
      <formula1>"Rutinaria, No Rutinaria"</formula1>
    </dataValidation>
    <dataValidation type="list" allowBlank="1" showInputMessage="1" showErrorMessage="1" sqref="M16 M29 M37 M48">
      <formula1>$BO$3:$BO$85</formula1>
    </dataValidation>
    <dataValidation type="list" allowBlank="1" showInputMessage="1" showErrorMessage="1" sqref="M13:M15 M17:M28 M30:M36 M38:M47">
      <formula1>$BO$4:$BO$89</formula1>
    </dataValidation>
    <dataValidation type="list" allowBlank="1" showInputMessage="1" showErrorMessage="1" sqref="L13 L17 L19:L21 L26 L30:L32 L35:L36 L38 L43:L47">
      <formula1>$BN$4:$BN$15</formula1>
    </dataValidation>
    <dataValidation type="list" allowBlank="1" showInputMessage="1" showErrorMessage="1" sqref="AI13:AI48 U13:U48">
      <formula1>"1, 2, 3, 4"</formula1>
    </dataValidation>
    <dataValidation type="list" allowBlank="1" showInputMessage="1" showErrorMessage="1" sqref="AL13:AL48 X13:X48">
      <formula1>"10, 25, 60, 100"</formula1>
    </dataValidation>
    <dataValidation type="list" allowBlank="1" showInputMessage="1" showErrorMessage="1" sqref="AH13:AH48 T13:T48">
      <formula1>"1, 2, 6, 10"</formula1>
    </dataValidation>
    <dataValidation type="list" allowBlank="1" showInputMessage="1" showErrorMessage="1" sqref="BB13:BB48">
      <formula1>"Sí,En Proceso,No"</formula1>
    </dataValidation>
    <dataValidation type="list" allowBlank="1" showInputMessage="1" showErrorMessage="1" sqref="L25 L27 L37 L42 L48">
      <formula1>$BN$3:$BN$14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38"/>
      <c r="B1" s="138"/>
      <c r="C1" s="138"/>
      <c r="D1" s="138"/>
      <c r="E1" s="138"/>
      <c r="F1" s="139" t="s">
        <v>182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41" t="s">
        <v>179</v>
      </c>
      <c r="AO1" s="141"/>
      <c r="AP1" s="44"/>
    </row>
    <row r="2" spans="1:42" ht="25.5" customHeight="1">
      <c r="A2" s="138"/>
      <c r="B2" s="138"/>
      <c r="C2" s="138"/>
      <c r="D2" s="138"/>
      <c r="E2" s="138"/>
      <c r="F2" s="140" t="s">
        <v>184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2" t="s">
        <v>180</v>
      </c>
      <c r="AO2" s="142"/>
      <c r="AP2" s="44"/>
    </row>
    <row r="3" spans="1:42" s="46" customFormat="1" ht="25.5" customHeight="1">
      <c r="A3" s="138"/>
      <c r="B3" s="138"/>
      <c r="C3" s="138"/>
      <c r="D3" s="138"/>
      <c r="E3" s="138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3" t="s">
        <v>181</v>
      </c>
      <c r="AO3" s="143"/>
      <c r="AP3" s="45"/>
    </row>
    <row r="5" spans="1:41" ht="33" customHeight="1">
      <c r="A5" s="8"/>
      <c r="B5" s="187" t="s">
        <v>98</v>
      </c>
      <c r="C5" s="187"/>
      <c r="D5" s="187"/>
      <c r="E5" s="187"/>
      <c r="F5" s="187"/>
      <c r="G5" s="187"/>
      <c r="H5" s="187"/>
      <c r="I5" s="187"/>
      <c r="J5" s="187"/>
      <c r="K5" s="187" t="s">
        <v>99</v>
      </c>
      <c r="L5" s="187"/>
      <c r="M5" s="187"/>
      <c r="N5" s="187"/>
      <c r="O5" s="187" t="s">
        <v>100</v>
      </c>
      <c r="P5" s="187"/>
      <c r="Q5" s="187"/>
      <c r="R5" s="187"/>
      <c r="S5" s="187" t="s">
        <v>101</v>
      </c>
      <c r="T5" s="187"/>
      <c r="U5" s="187"/>
      <c r="V5" s="187"/>
      <c r="W5" s="187"/>
      <c r="X5" s="187"/>
      <c r="Y5" s="187"/>
      <c r="Z5" s="187"/>
      <c r="AA5" s="187"/>
      <c r="AB5" s="187" t="s">
        <v>99</v>
      </c>
      <c r="AC5" s="187"/>
      <c r="AD5" s="187"/>
      <c r="AE5" s="187"/>
      <c r="AF5" s="187" t="s">
        <v>100</v>
      </c>
      <c r="AG5" s="187"/>
      <c r="AH5" s="187"/>
      <c r="AI5" s="187"/>
      <c r="AJ5" s="187" t="s">
        <v>102</v>
      </c>
      <c r="AK5" s="187"/>
      <c r="AL5" s="187"/>
      <c r="AM5" s="187"/>
      <c r="AN5" s="187"/>
      <c r="AO5" s="187"/>
    </row>
    <row r="6" spans="1:42" ht="21" customHeight="1">
      <c r="A6" s="8"/>
      <c r="B6" s="181" t="s">
        <v>103</v>
      </c>
      <c r="C6" s="181"/>
      <c r="D6" s="181"/>
      <c r="E6" s="181"/>
      <c r="F6" s="181"/>
      <c r="G6" s="181"/>
      <c r="H6" s="181"/>
      <c r="I6" s="181"/>
      <c r="J6" s="181"/>
      <c r="K6" s="181">
        <f>COUNTIF(MATRIZ!Z13:Z48,"Riesgo Aceptable")</f>
        <v>0</v>
      </c>
      <c r="L6" s="181"/>
      <c r="M6" s="181"/>
      <c r="N6" s="181"/>
      <c r="O6" s="186">
        <f>+K6/$K$10</f>
        <v>0</v>
      </c>
      <c r="P6" s="186"/>
      <c r="Q6" s="186"/>
      <c r="R6" s="186"/>
      <c r="S6" s="181" t="s">
        <v>103</v>
      </c>
      <c r="T6" s="181"/>
      <c r="U6" s="181"/>
      <c r="V6" s="181"/>
      <c r="W6" s="181"/>
      <c r="X6" s="181"/>
      <c r="Y6" s="181"/>
      <c r="Z6" s="181"/>
      <c r="AA6" s="181"/>
      <c r="AB6" s="181">
        <f>COUNTIF(MATRIZ!AN13:AN48,"Riesgo Aceptable")</f>
        <v>5</v>
      </c>
      <c r="AC6" s="181"/>
      <c r="AD6" s="181"/>
      <c r="AE6" s="181"/>
      <c r="AF6" s="186">
        <f>+AB6/$AB$10</f>
        <v>0.1388888888888889</v>
      </c>
      <c r="AG6" s="186"/>
      <c r="AH6" s="186"/>
      <c r="AI6" s="186"/>
      <c r="AJ6" s="186" t="e">
        <f>+AP6*-1</f>
        <v>#DIV/0!</v>
      </c>
      <c r="AK6" s="186"/>
      <c r="AL6" s="186"/>
      <c r="AM6" s="186"/>
      <c r="AN6" s="186"/>
      <c r="AO6" s="186"/>
      <c r="AP6" s="3" t="e">
        <f>1-(AB6/K6)</f>
        <v>#DIV/0!</v>
      </c>
    </row>
    <row r="7" spans="1:42" ht="21" customHeight="1">
      <c r="A7" s="8"/>
      <c r="B7" s="181" t="s">
        <v>104</v>
      </c>
      <c r="C7" s="181"/>
      <c r="D7" s="181"/>
      <c r="E7" s="181"/>
      <c r="F7" s="181"/>
      <c r="G7" s="181"/>
      <c r="H7" s="181"/>
      <c r="I7" s="181"/>
      <c r="J7" s="181"/>
      <c r="K7" s="181">
        <f>COUNTIF(MATRIZ!$Z$13:$Z$48,"Riesgo Mejorable")</f>
        <v>12</v>
      </c>
      <c r="L7" s="181"/>
      <c r="M7" s="181"/>
      <c r="N7" s="181"/>
      <c r="O7" s="186">
        <f>+K7/$K$10</f>
        <v>0.3333333333333333</v>
      </c>
      <c r="P7" s="186"/>
      <c r="Q7" s="186"/>
      <c r="R7" s="186"/>
      <c r="S7" s="181" t="s">
        <v>104</v>
      </c>
      <c r="T7" s="181"/>
      <c r="U7" s="181"/>
      <c r="V7" s="181"/>
      <c r="W7" s="181"/>
      <c r="X7" s="181"/>
      <c r="Y7" s="181"/>
      <c r="Z7" s="181"/>
      <c r="AA7" s="181"/>
      <c r="AB7" s="181">
        <f>COUNTIF(MATRIZ!$AN$13:$AN$48,"Riesgo Mejorable")</f>
        <v>22</v>
      </c>
      <c r="AC7" s="181"/>
      <c r="AD7" s="181"/>
      <c r="AE7" s="181"/>
      <c r="AF7" s="186">
        <f>+AB7/$AB$10</f>
        <v>0.6111111111111112</v>
      </c>
      <c r="AG7" s="186"/>
      <c r="AH7" s="186"/>
      <c r="AI7" s="186"/>
      <c r="AJ7" s="186">
        <f>+AP7*-1</f>
        <v>0.8333333333333333</v>
      </c>
      <c r="AK7" s="186"/>
      <c r="AL7" s="186"/>
      <c r="AM7" s="186"/>
      <c r="AN7" s="186"/>
      <c r="AO7" s="186"/>
      <c r="AP7" s="3">
        <f>1-(AB7/K7)</f>
        <v>-0.8333333333333333</v>
      </c>
    </row>
    <row r="8" spans="1:42" ht="21" customHeight="1">
      <c r="A8" s="8"/>
      <c r="B8" s="181" t="s">
        <v>105</v>
      </c>
      <c r="C8" s="181"/>
      <c r="D8" s="181"/>
      <c r="E8" s="181"/>
      <c r="F8" s="181"/>
      <c r="G8" s="181"/>
      <c r="H8" s="181"/>
      <c r="I8" s="181"/>
      <c r="J8" s="181"/>
      <c r="K8" s="181">
        <f>COUNTIF(MATRIZ!$Z$13:$Z$48,"Riesgo No Aceptable o Aceptable con Control Especifico")</f>
        <v>23</v>
      </c>
      <c r="L8" s="181"/>
      <c r="M8" s="181"/>
      <c r="N8" s="181"/>
      <c r="O8" s="186">
        <f>+K8/$K$10</f>
        <v>0.6388888888888888</v>
      </c>
      <c r="P8" s="186"/>
      <c r="Q8" s="186"/>
      <c r="R8" s="186"/>
      <c r="S8" s="181" t="s">
        <v>105</v>
      </c>
      <c r="T8" s="181"/>
      <c r="U8" s="181"/>
      <c r="V8" s="181"/>
      <c r="W8" s="181"/>
      <c r="X8" s="181"/>
      <c r="Y8" s="181"/>
      <c r="Z8" s="181"/>
      <c r="AA8" s="181"/>
      <c r="AB8" s="181">
        <f>COUNTIF(MATRIZ!$AN$13:$AN$48,"Riesgo No Aceptable o Aceptable con Control especifico")</f>
        <v>9</v>
      </c>
      <c r="AC8" s="181"/>
      <c r="AD8" s="181"/>
      <c r="AE8" s="181"/>
      <c r="AF8" s="186">
        <f>+AB8/$AB$10</f>
        <v>0.25</v>
      </c>
      <c r="AG8" s="186"/>
      <c r="AH8" s="186"/>
      <c r="AI8" s="186"/>
      <c r="AJ8" s="186">
        <f>+AP8*-1</f>
        <v>-0.6086956521739131</v>
      </c>
      <c r="AK8" s="186"/>
      <c r="AL8" s="186"/>
      <c r="AM8" s="186"/>
      <c r="AN8" s="186"/>
      <c r="AO8" s="186"/>
      <c r="AP8" s="3">
        <f>1-(AB8/K8)</f>
        <v>0.6086956521739131</v>
      </c>
    </row>
    <row r="9" spans="1:42" ht="21" customHeight="1">
      <c r="A9" s="8"/>
      <c r="B9" s="181" t="s">
        <v>106</v>
      </c>
      <c r="C9" s="181"/>
      <c r="D9" s="181"/>
      <c r="E9" s="181"/>
      <c r="F9" s="181"/>
      <c r="G9" s="181"/>
      <c r="H9" s="181"/>
      <c r="I9" s="181"/>
      <c r="J9" s="181"/>
      <c r="K9" s="181">
        <f>COUNTIF(MATRIZ!$Z$13:$Z$48,"Riesgo No Aceptable")</f>
        <v>1</v>
      </c>
      <c r="L9" s="181"/>
      <c r="M9" s="181"/>
      <c r="N9" s="181"/>
      <c r="O9" s="186">
        <f>+K9/$K$10</f>
        <v>0.027777777777777776</v>
      </c>
      <c r="P9" s="186"/>
      <c r="Q9" s="186"/>
      <c r="R9" s="186"/>
      <c r="S9" s="181" t="s">
        <v>106</v>
      </c>
      <c r="T9" s="181"/>
      <c r="U9" s="181"/>
      <c r="V9" s="181"/>
      <c r="W9" s="181"/>
      <c r="X9" s="181"/>
      <c r="Y9" s="181"/>
      <c r="Z9" s="181"/>
      <c r="AA9" s="181"/>
      <c r="AB9" s="181">
        <f>COUNTIF(MATRIZ!$AN$13:$AN$48,"Riesgo No Aceptable")</f>
        <v>0</v>
      </c>
      <c r="AC9" s="181"/>
      <c r="AD9" s="181"/>
      <c r="AE9" s="181"/>
      <c r="AF9" s="186">
        <f>+AB9/$AB$10</f>
        <v>0</v>
      </c>
      <c r="AG9" s="186"/>
      <c r="AH9" s="186"/>
      <c r="AI9" s="186"/>
      <c r="AJ9" s="186">
        <f>+AP9*-1</f>
        <v>-1</v>
      </c>
      <c r="AK9" s="186"/>
      <c r="AL9" s="186"/>
      <c r="AM9" s="186"/>
      <c r="AN9" s="186"/>
      <c r="AO9" s="186"/>
      <c r="AP9" s="3">
        <f>1-(AB9/K9)</f>
        <v>1</v>
      </c>
    </row>
    <row r="10" spans="1:42" ht="21" customHeight="1">
      <c r="A10" s="8"/>
      <c r="B10" s="184" t="s">
        <v>107</v>
      </c>
      <c r="C10" s="184"/>
      <c r="D10" s="184"/>
      <c r="E10" s="184"/>
      <c r="F10" s="184"/>
      <c r="G10" s="184"/>
      <c r="H10" s="184"/>
      <c r="I10" s="184"/>
      <c r="J10" s="184"/>
      <c r="K10" s="180">
        <f>SUM(K6:K9)</f>
        <v>36</v>
      </c>
      <c r="L10" s="180"/>
      <c r="M10" s="180"/>
      <c r="N10" s="180"/>
      <c r="O10" s="185">
        <f>SUM(O6:R9)</f>
        <v>0.9999999999999999</v>
      </c>
      <c r="P10" s="185"/>
      <c r="Q10" s="185"/>
      <c r="R10" s="185"/>
      <c r="S10" s="184" t="s">
        <v>107</v>
      </c>
      <c r="T10" s="184"/>
      <c r="U10" s="184"/>
      <c r="V10" s="184"/>
      <c r="W10" s="184"/>
      <c r="X10" s="184"/>
      <c r="Y10" s="184"/>
      <c r="Z10" s="184"/>
      <c r="AA10" s="184"/>
      <c r="AB10" s="180">
        <f>SUM(AB6:AB9)</f>
        <v>36</v>
      </c>
      <c r="AC10" s="180"/>
      <c r="AD10" s="180"/>
      <c r="AE10" s="180"/>
      <c r="AF10" s="185">
        <f>SUM(AF6:AI9)</f>
        <v>1</v>
      </c>
      <c r="AG10" s="185"/>
      <c r="AH10" s="185"/>
      <c r="AI10" s="185"/>
      <c r="AJ10" s="180"/>
      <c r="AK10" s="180"/>
      <c r="AL10" s="180"/>
      <c r="AM10" s="180"/>
      <c r="AN10" s="180"/>
      <c r="AO10" s="180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82" t="s">
        <v>86</v>
      </c>
      <c r="C38" s="183"/>
      <c r="D38" s="183"/>
      <c r="E38" s="158" t="s">
        <v>87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50" t="s">
        <v>108</v>
      </c>
      <c r="R38" s="50" t="s">
        <v>100</v>
      </c>
      <c r="S38" s="50" t="s">
        <v>109</v>
      </c>
      <c r="T38" s="50" t="s">
        <v>100</v>
      </c>
      <c r="U38" s="11"/>
      <c r="V38" s="10"/>
      <c r="W38" s="158" t="s">
        <v>86</v>
      </c>
      <c r="X38" s="158"/>
      <c r="Y38" s="158"/>
      <c r="Z38" s="158" t="s">
        <v>87</v>
      </c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50" t="s">
        <v>108</v>
      </c>
      <c r="AM38" s="50" t="s">
        <v>100</v>
      </c>
      <c r="AN38" s="50" t="s">
        <v>109</v>
      </c>
      <c r="AO38" s="50" t="s">
        <v>100</v>
      </c>
    </row>
    <row r="39" spans="1:41" ht="28.5" customHeight="1">
      <c r="A39" s="8"/>
      <c r="B39" s="168" t="s">
        <v>30</v>
      </c>
      <c r="C39" s="169"/>
      <c r="D39" s="169"/>
      <c r="E39" s="157" t="s">
        <v>31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22">
        <f>COUNTIF(MATRIZ!$M$13:$M$48,E39)</f>
        <v>0</v>
      </c>
      <c r="R39" s="12">
        <f aca="true" t="shared" si="0" ref="R39:R79">Q39/$AL$81</f>
        <v>0</v>
      </c>
      <c r="S39" s="174">
        <f>SUM(Q39:Q42)</f>
        <v>2</v>
      </c>
      <c r="T39" s="177">
        <f>S39/$AN$81</f>
        <v>0.05555555555555555</v>
      </c>
      <c r="U39" s="11"/>
      <c r="V39" s="10"/>
      <c r="W39" s="147" t="s">
        <v>49</v>
      </c>
      <c r="X39" s="147"/>
      <c r="Y39" s="147"/>
      <c r="Z39" s="157" t="s">
        <v>149</v>
      </c>
      <c r="AA39" s="157" t="s">
        <v>122</v>
      </c>
      <c r="AB39" s="157" t="s">
        <v>122</v>
      </c>
      <c r="AC39" s="157" t="s">
        <v>122</v>
      </c>
      <c r="AD39" s="157" t="s">
        <v>122</v>
      </c>
      <c r="AE39" s="157" t="s">
        <v>122</v>
      </c>
      <c r="AF39" s="157" t="s">
        <v>122</v>
      </c>
      <c r="AG39" s="157" t="s">
        <v>122</v>
      </c>
      <c r="AH39" s="157" t="s">
        <v>122</v>
      </c>
      <c r="AI39" s="157" t="s">
        <v>122</v>
      </c>
      <c r="AJ39" s="157" t="s">
        <v>122</v>
      </c>
      <c r="AK39" s="157" t="s">
        <v>122</v>
      </c>
      <c r="AL39" s="22">
        <f>COUNTIF(MATRIZ!$M$13:$M$48,Z39)</f>
        <v>0</v>
      </c>
      <c r="AM39" s="23">
        <f aca="true" t="shared" si="1" ref="AM39:AM80">AL39/$AL$81</f>
        <v>0</v>
      </c>
      <c r="AN39" s="148">
        <f>SUM(AL39:AL42)</f>
        <v>3</v>
      </c>
      <c r="AO39" s="149">
        <f>AN39/$AL$81</f>
        <v>0.08333333333333333</v>
      </c>
    </row>
    <row r="40" spans="1:41" ht="28.5" customHeight="1">
      <c r="A40" s="8"/>
      <c r="B40" s="170"/>
      <c r="C40" s="171"/>
      <c r="D40" s="171"/>
      <c r="E40" s="157" t="s">
        <v>32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22">
        <f>COUNTIF(MATRIZ!$M$13:$M$48,E40)</f>
        <v>2</v>
      </c>
      <c r="R40" s="12">
        <f t="shared" si="0"/>
        <v>0.05555555555555555</v>
      </c>
      <c r="S40" s="175"/>
      <c r="T40" s="178"/>
      <c r="U40" s="11"/>
      <c r="V40" s="10"/>
      <c r="W40" s="147"/>
      <c r="X40" s="147"/>
      <c r="Y40" s="147"/>
      <c r="Z40" s="157" t="s">
        <v>150</v>
      </c>
      <c r="AA40" s="157" t="s">
        <v>123</v>
      </c>
      <c r="AB40" s="157" t="s">
        <v>123</v>
      </c>
      <c r="AC40" s="157" t="s">
        <v>123</v>
      </c>
      <c r="AD40" s="157" t="s">
        <v>123</v>
      </c>
      <c r="AE40" s="157" t="s">
        <v>123</v>
      </c>
      <c r="AF40" s="157" t="s">
        <v>123</v>
      </c>
      <c r="AG40" s="157" t="s">
        <v>123</v>
      </c>
      <c r="AH40" s="157" t="s">
        <v>123</v>
      </c>
      <c r="AI40" s="157" t="s">
        <v>123</v>
      </c>
      <c r="AJ40" s="157" t="s">
        <v>123</v>
      </c>
      <c r="AK40" s="157" t="s">
        <v>123</v>
      </c>
      <c r="AL40" s="22">
        <f>COUNTIF(MATRIZ!$M$13:$M$48,Z40)</f>
        <v>3</v>
      </c>
      <c r="AM40" s="23">
        <f t="shared" si="1"/>
        <v>0.08333333333333333</v>
      </c>
      <c r="AN40" s="148"/>
      <c r="AO40" s="149"/>
    </row>
    <row r="41" spans="1:41" ht="28.5" customHeight="1">
      <c r="A41" s="8"/>
      <c r="B41" s="170"/>
      <c r="C41" s="171"/>
      <c r="D41" s="171"/>
      <c r="E41" s="157" t="s">
        <v>33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22">
        <f>COUNTIF(MATRIZ!$M$13:$M$48,E41)</f>
        <v>0</v>
      </c>
      <c r="R41" s="12">
        <f t="shared" si="0"/>
        <v>0</v>
      </c>
      <c r="S41" s="175"/>
      <c r="T41" s="178"/>
      <c r="U41" s="11"/>
      <c r="V41" s="10"/>
      <c r="W41" s="147"/>
      <c r="X41" s="147"/>
      <c r="Y41" s="147"/>
      <c r="Z41" s="157" t="s">
        <v>124</v>
      </c>
      <c r="AA41" s="157" t="s">
        <v>124</v>
      </c>
      <c r="AB41" s="157" t="s">
        <v>124</v>
      </c>
      <c r="AC41" s="157" t="s">
        <v>124</v>
      </c>
      <c r="AD41" s="157" t="s">
        <v>124</v>
      </c>
      <c r="AE41" s="157" t="s">
        <v>124</v>
      </c>
      <c r="AF41" s="157" t="s">
        <v>124</v>
      </c>
      <c r="AG41" s="157" t="s">
        <v>124</v>
      </c>
      <c r="AH41" s="157" t="s">
        <v>124</v>
      </c>
      <c r="AI41" s="157" t="s">
        <v>124</v>
      </c>
      <c r="AJ41" s="157" t="s">
        <v>124</v>
      </c>
      <c r="AK41" s="157" t="s">
        <v>124</v>
      </c>
      <c r="AL41" s="22">
        <f>COUNTIF(MATRIZ!$M$13:$M$48,Z41)</f>
        <v>0</v>
      </c>
      <c r="AM41" s="23">
        <f t="shared" si="1"/>
        <v>0</v>
      </c>
      <c r="AN41" s="148"/>
      <c r="AO41" s="149"/>
    </row>
    <row r="42" spans="1:41" ht="12.75">
      <c r="A42" s="8"/>
      <c r="B42" s="172"/>
      <c r="C42" s="173"/>
      <c r="D42" s="173"/>
      <c r="E42" s="157" t="s">
        <v>34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2">
        <f>COUNTIF(MATRIZ!$M$13:$M$48,E42)</f>
        <v>0</v>
      </c>
      <c r="R42" s="12">
        <f t="shared" si="0"/>
        <v>0</v>
      </c>
      <c r="S42" s="176"/>
      <c r="T42" s="179"/>
      <c r="U42" s="11"/>
      <c r="V42" s="10"/>
      <c r="W42" s="147"/>
      <c r="X42" s="147"/>
      <c r="Y42" s="147"/>
      <c r="Z42" s="157" t="s">
        <v>125</v>
      </c>
      <c r="AA42" s="157" t="s">
        <v>125</v>
      </c>
      <c r="AB42" s="157" t="s">
        <v>125</v>
      </c>
      <c r="AC42" s="157" t="s">
        <v>125</v>
      </c>
      <c r="AD42" s="157" t="s">
        <v>125</v>
      </c>
      <c r="AE42" s="157" t="s">
        <v>125</v>
      </c>
      <c r="AF42" s="157" t="s">
        <v>125</v>
      </c>
      <c r="AG42" s="157" t="s">
        <v>125</v>
      </c>
      <c r="AH42" s="157" t="s">
        <v>125</v>
      </c>
      <c r="AI42" s="157" t="s">
        <v>125</v>
      </c>
      <c r="AJ42" s="157" t="s">
        <v>125</v>
      </c>
      <c r="AK42" s="157" t="s">
        <v>125</v>
      </c>
      <c r="AL42" s="22">
        <f>COUNTIF(MATRIZ!$M$13:$M$48,Z42)</f>
        <v>0</v>
      </c>
      <c r="AM42" s="23">
        <f t="shared" si="1"/>
        <v>0</v>
      </c>
      <c r="AN42" s="148"/>
      <c r="AO42" s="149"/>
    </row>
    <row r="43" spans="1:41" ht="12.75">
      <c r="A43" s="8"/>
      <c r="B43" s="168" t="s">
        <v>35</v>
      </c>
      <c r="C43" s="169"/>
      <c r="D43" s="169"/>
      <c r="E43" s="157" t="s">
        <v>36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22">
        <f>COUNTIF(MATRIZ!$M$13:$M$48,E43)</f>
        <v>0</v>
      </c>
      <c r="R43" s="12">
        <f t="shared" si="0"/>
        <v>0</v>
      </c>
      <c r="S43" s="174">
        <f>SUM(Q43:Q47)</f>
        <v>3</v>
      </c>
      <c r="T43" s="177">
        <f>S43/$AL$81</f>
        <v>0.08333333333333333</v>
      </c>
      <c r="U43" s="11"/>
      <c r="V43" s="10"/>
      <c r="W43" s="147" t="s">
        <v>148</v>
      </c>
      <c r="X43" s="147"/>
      <c r="Y43" s="147"/>
      <c r="Z43" s="157" t="s">
        <v>50</v>
      </c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22">
        <f>COUNTIF(MATRIZ!$M$13:$M$48,Z43)</f>
        <v>0</v>
      </c>
      <c r="AM43" s="14">
        <f t="shared" si="1"/>
        <v>0</v>
      </c>
      <c r="AN43" s="162">
        <f>SUM(AL43:AL49)</f>
        <v>5</v>
      </c>
      <c r="AO43" s="159">
        <f>AN43/$AL$81</f>
        <v>0.1388888888888889</v>
      </c>
    </row>
    <row r="44" spans="1:41" ht="12.75">
      <c r="A44" s="8"/>
      <c r="B44" s="170"/>
      <c r="C44" s="171"/>
      <c r="D44" s="171"/>
      <c r="E44" s="157" t="s">
        <v>37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22">
        <f>COUNTIF(MATRIZ!$M$13:$M$48,E44)</f>
        <v>3</v>
      </c>
      <c r="R44" s="12">
        <f t="shared" si="0"/>
        <v>0.08333333333333333</v>
      </c>
      <c r="S44" s="175"/>
      <c r="T44" s="178"/>
      <c r="U44" s="11"/>
      <c r="V44" s="10"/>
      <c r="W44" s="147"/>
      <c r="X44" s="147"/>
      <c r="Y44" s="147"/>
      <c r="Z44" s="157" t="s">
        <v>51</v>
      </c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22">
        <f>COUNTIF(MATRIZ!$M$13:$M$48,Z44)</f>
        <v>1</v>
      </c>
      <c r="AM44" s="14">
        <f t="shared" si="1"/>
        <v>0.027777777777777776</v>
      </c>
      <c r="AN44" s="163"/>
      <c r="AO44" s="160"/>
    </row>
    <row r="45" spans="1:41" ht="12.75">
      <c r="A45" s="8"/>
      <c r="B45" s="170"/>
      <c r="C45" s="171"/>
      <c r="D45" s="171"/>
      <c r="E45" s="157" t="s">
        <v>38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22">
        <f>COUNTIF(MATRIZ!$M$13:$M$48,E45)</f>
        <v>0</v>
      </c>
      <c r="R45" s="12">
        <f t="shared" si="0"/>
        <v>0</v>
      </c>
      <c r="S45" s="175"/>
      <c r="T45" s="178"/>
      <c r="U45" s="11"/>
      <c r="V45" s="10"/>
      <c r="W45" s="147"/>
      <c r="X45" s="147"/>
      <c r="Y45" s="147"/>
      <c r="Z45" s="157" t="s">
        <v>52</v>
      </c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22">
        <f>COUNTIF(MATRIZ!$M$13:$M$48,Z45)</f>
        <v>1</v>
      </c>
      <c r="AM45" s="14">
        <f t="shared" si="1"/>
        <v>0.027777777777777776</v>
      </c>
      <c r="AN45" s="163"/>
      <c r="AO45" s="160"/>
    </row>
    <row r="46" spans="1:41" ht="12.75">
      <c r="A46" s="8"/>
      <c r="B46" s="170"/>
      <c r="C46" s="171"/>
      <c r="D46" s="171"/>
      <c r="E46" s="157" t="s">
        <v>39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22">
        <f>COUNTIF(MATRIZ!$M$13:$M$48,E46)</f>
        <v>0</v>
      </c>
      <c r="R46" s="12">
        <f t="shared" si="0"/>
        <v>0</v>
      </c>
      <c r="S46" s="175"/>
      <c r="T46" s="178"/>
      <c r="U46" s="11"/>
      <c r="V46" s="10"/>
      <c r="W46" s="147"/>
      <c r="X46" s="147"/>
      <c r="Y46" s="147"/>
      <c r="Z46" s="157" t="s">
        <v>53</v>
      </c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22">
        <f>COUNTIF(MATRIZ!$M$13:$M$48,Z46)</f>
        <v>0</v>
      </c>
      <c r="AM46" s="14">
        <f t="shared" si="1"/>
        <v>0</v>
      </c>
      <c r="AN46" s="163"/>
      <c r="AO46" s="160"/>
    </row>
    <row r="47" spans="1:41" ht="12.75">
      <c r="A47" s="8"/>
      <c r="B47" s="172"/>
      <c r="C47" s="173"/>
      <c r="D47" s="173"/>
      <c r="E47" s="157" t="s">
        <v>40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22">
        <f>COUNTIF(MATRIZ!$M$13:$M$48,E47)</f>
        <v>0</v>
      </c>
      <c r="R47" s="12">
        <f t="shared" si="0"/>
        <v>0</v>
      </c>
      <c r="S47" s="176"/>
      <c r="T47" s="179"/>
      <c r="U47" s="11"/>
      <c r="V47" s="10"/>
      <c r="W47" s="147"/>
      <c r="X47" s="147"/>
      <c r="Y47" s="147"/>
      <c r="Z47" s="157" t="s">
        <v>54</v>
      </c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22">
        <f>COUNTIF(MATRIZ!$M$13:$M$48,Z47)</f>
        <v>0</v>
      </c>
      <c r="AM47" s="14">
        <f t="shared" si="1"/>
        <v>0</v>
      </c>
      <c r="AN47" s="163"/>
      <c r="AO47" s="160"/>
    </row>
    <row r="48" spans="1:41" ht="12.75">
      <c r="A48" s="8"/>
      <c r="B48" s="147" t="s">
        <v>41</v>
      </c>
      <c r="C48" s="147"/>
      <c r="D48" s="147"/>
      <c r="E48" s="157" t="s">
        <v>42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22">
        <f>COUNTIF(MATRIZ!$M$13:$M$48,E48)</f>
        <v>2</v>
      </c>
      <c r="R48" s="23">
        <f t="shared" si="0"/>
        <v>0.05555555555555555</v>
      </c>
      <c r="S48" s="148">
        <f>SUM(Q48:Q66)</f>
        <v>7</v>
      </c>
      <c r="T48" s="149">
        <f>S48/$AL$81</f>
        <v>0.19444444444444445</v>
      </c>
      <c r="U48" s="11"/>
      <c r="V48" s="10"/>
      <c r="W48" s="147"/>
      <c r="X48" s="147"/>
      <c r="Y48" s="147"/>
      <c r="Z48" s="157" t="s">
        <v>55</v>
      </c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22">
        <f>COUNTIF(MATRIZ!$M$13:$M$48,Z48)</f>
        <v>2</v>
      </c>
      <c r="AM48" s="14">
        <f t="shared" si="1"/>
        <v>0.05555555555555555</v>
      </c>
      <c r="AN48" s="163"/>
      <c r="AO48" s="160"/>
    </row>
    <row r="49" spans="1:41" ht="12.75">
      <c r="A49" s="8"/>
      <c r="B49" s="147"/>
      <c r="C49" s="147"/>
      <c r="D49" s="147"/>
      <c r="E49" s="157" t="s">
        <v>43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22">
        <f>COUNTIF(MATRIZ!$M$13:$M$48,E49)</f>
        <v>0</v>
      </c>
      <c r="R49" s="23">
        <f t="shared" si="0"/>
        <v>0</v>
      </c>
      <c r="S49" s="148"/>
      <c r="T49" s="149"/>
      <c r="U49" s="11"/>
      <c r="V49" s="10"/>
      <c r="W49" s="147"/>
      <c r="X49" s="147"/>
      <c r="Y49" s="147"/>
      <c r="Z49" s="157" t="s">
        <v>82</v>
      </c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22">
        <f>COUNTIF(MATRIZ!$M$13:$M$48,Z49)</f>
        <v>1</v>
      </c>
      <c r="AM49" s="14">
        <f t="shared" si="1"/>
        <v>0.027777777777777776</v>
      </c>
      <c r="AN49" s="164"/>
      <c r="AO49" s="161"/>
    </row>
    <row r="50" spans="1:41" ht="12.75">
      <c r="A50" s="8"/>
      <c r="B50" s="147"/>
      <c r="C50" s="147"/>
      <c r="D50" s="147"/>
      <c r="E50" s="157" t="s">
        <v>44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22">
        <f>COUNTIF(MATRIZ!$M$13:$M$48,E50)</f>
        <v>0</v>
      </c>
      <c r="R50" s="23">
        <f t="shared" si="0"/>
        <v>0</v>
      </c>
      <c r="S50" s="148"/>
      <c r="T50" s="149"/>
      <c r="U50" s="11"/>
      <c r="V50" s="10"/>
      <c r="W50" s="147" t="s">
        <v>56</v>
      </c>
      <c r="X50" s="147"/>
      <c r="Y50" s="147"/>
      <c r="Z50" s="157" t="s">
        <v>57</v>
      </c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22">
        <f>COUNTIF(MATRIZ!$M$13:$M$48,Z50)</f>
        <v>0</v>
      </c>
      <c r="AM50" s="14">
        <f t="shared" si="1"/>
        <v>0</v>
      </c>
      <c r="AN50" s="162">
        <f>SUM(AL50:AL52)</f>
        <v>0</v>
      </c>
      <c r="AO50" s="159">
        <f>AN50/$AL$81</f>
        <v>0</v>
      </c>
    </row>
    <row r="51" spans="1:41" ht="12.75">
      <c r="A51" s="8"/>
      <c r="B51" s="147"/>
      <c r="C51" s="147"/>
      <c r="D51" s="147"/>
      <c r="E51" s="157" t="s">
        <v>45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22">
        <f>COUNTIF(MATRIZ!$M$13:$M$48,E51)</f>
        <v>0</v>
      </c>
      <c r="R51" s="23">
        <f t="shared" si="0"/>
        <v>0</v>
      </c>
      <c r="S51" s="148"/>
      <c r="T51" s="149"/>
      <c r="U51" s="11"/>
      <c r="V51" s="10"/>
      <c r="W51" s="147"/>
      <c r="X51" s="147"/>
      <c r="Y51" s="147"/>
      <c r="Z51" s="157" t="s">
        <v>58</v>
      </c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22">
        <f>COUNTIF(MATRIZ!$M$13:$M$48,Z51)</f>
        <v>0</v>
      </c>
      <c r="AM51" s="14">
        <f t="shared" si="1"/>
        <v>0</v>
      </c>
      <c r="AN51" s="163"/>
      <c r="AO51" s="160"/>
    </row>
    <row r="52" spans="1:41" ht="26.25" customHeight="1">
      <c r="A52" s="8"/>
      <c r="B52" s="147"/>
      <c r="C52" s="147"/>
      <c r="D52" s="147"/>
      <c r="E52" s="157" t="s">
        <v>112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22">
        <f>COUNTIF(MATRIZ!$M$13:$M$48,E52)</f>
        <v>1</v>
      </c>
      <c r="R52" s="23">
        <f t="shared" si="0"/>
        <v>0.027777777777777776</v>
      </c>
      <c r="S52" s="148"/>
      <c r="T52" s="149"/>
      <c r="U52" s="11"/>
      <c r="V52" s="10"/>
      <c r="W52" s="147"/>
      <c r="X52" s="147"/>
      <c r="Y52" s="147"/>
      <c r="Z52" s="157" t="s">
        <v>59</v>
      </c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22">
        <f>COUNTIF(MATRIZ!$M$13:$M$48,Z52)</f>
        <v>0</v>
      </c>
      <c r="AM52" s="14">
        <f t="shared" si="1"/>
        <v>0</v>
      </c>
      <c r="AN52" s="164"/>
      <c r="AO52" s="161"/>
    </row>
    <row r="53" spans="1:41" ht="12.75">
      <c r="A53" s="8"/>
      <c r="B53" s="147"/>
      <c r="C53" s="147"/>
      <c r="D53" s="147"/>
      <c r="E53" s="157" t="s">
        <v>126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22">
        <f>COUNTIF(MATRIZ!$M$13:$M$48,E53)</f>
        <v>0</v>
      </c>
      <c r="R53" s="23">
        <f t="shared" si="0"/>
        <v>0</v>
      </c>
      <c r="S53" s="148"/>
      <c r="T53" s="149"/>
      <c r="U53" s="11"/>
      <c r="V53" s="10"/>
      <c r="W53" s="147" t="s">
        <v>60</v>
      </c>
      <c r="X53" s="147"/>
      <c r="Y53" s="147"/>
      <c r="Z53" s="157" t="s">
        <v>61</v>
      </c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22">
        <f>COUNTIF(MATRIZ!$M$13:$M$48,Z53)</f>
        <v>0</v>
      </c>
      <c r="AM53" s="14">
        <f t="shared" si="1"/>
        <v>0</v>
      </c>
      <c r="AN53" s="13">
        <f>SUM(AL53)</f>
        <v>0</v>
      </c>
      <c r="AO53" s="14">
        <f>AN53/$AL$81</f>
        <v>0</v>
      </c>
    </row>
    <row r="54" spans="1:41" ht="12.75">
      <c r="A54" s="8"/>
      <c r="B54" s="147"/>
      <c r="C54" s="147"/>
      <c r="D54" s="147"/>
      <c r="E54" s="157" t="s">
        <v>127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22">
        <f>COUNTIF(MATRIZ!$M$13:$M$48,E54)</f>
        <v>0</v>
      </c>
      <c r="R54" s="23">
        <f t="shared" si="0"/>
        <v>0</v>
      </c>
      <c r="S54" s="148"/>
      <c r="T54" s="149"/>
      <c r="U54" s="11"/>
      <c r="V54" s="10"/>
      <c r="W54" s="147" t="s">
        <v>62</v>
      </c>
      <c r="X54" s="147"/>
      <c r="Y54" s="147"/>
      <c r="Z54" s="157" t="s">
        <v>63</v>
      </c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22">
        <f>COUNTIF(MATRIZ!$M$13:$M$48,Z54)</f>
        <v>0</v>
      </c>
      <c r="AM54" s="14">
        <f t="shared" si="1"/>
        <v>0</v>
      </c>
      <c r="AN54" s="162">
        <f>SUM(AL54:AL60)</f>
        <v>4</v>
      </c>
      <c r="AO54" s="159">
        <f>AN54/$AL$81</f>
        <v>0.1111111111111111</v>
      </c>
    </row>
    <row r="55" spans="1:41" ht="12.75">
      <c r="A55" s="8"/>
      <c r="B55" s="147"/>
      <c r="C55" s="147"/>
      <c r="D55" s="147"/>
      <c r="E55" s="157" t="s">
        <v>128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22">
        <f>COUNTIF(MATRIZ!$M$13:$M$48,E55)</f>
        <v>0</v>
      </c>
      <c r="R55" s="23">
        <f t="shared" si="0"/>
        <v>0</v>
      </c>
      <c r="S55" s="148"/>
      <c r="T55" s="149"/>
      <c r="U55" s="11"/>
      <c r="V55" s="10"/>
      <c r="W55" s="147"/>
      <c r="X55" s="147"/>
      <c r="Y55" s="147"/>
      <c r="Z55" s="157" t="s">
        <v>64</v>
      </c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22">
        <f>COUNTIF(MATRIZ!$M$13:$M$48,Z55)</f>
        <v>0</v>
      </c>
      <c r="AM55" s="14">
        <f t="shared" si="1"/>
        <v>0</v>
      </c>
      <c r="AN55" s="163"/>
      <c r="AO55" s="160"/>
    </row>
    <row r="56" spans="1:41" ht="12.75">
      <c r="A56" s="8"/>
      <c r="B56" s="147"/>
      <c r="C56" s="147"/>
      <c r="D56" s="147"/>
      <c r="E56" s="157" t="s">
        <v>129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22">
        <f>COUNTIF(MATRIZ!$M$13:$M$48,E56)</f>
        <v>0</v>
      </c>
      <c r="R56" s="23">
        <f t="shared" si="0"/>
        <v>0</v>
      </c>
      <c r="S56" s="148"/>
      <c r="T56" s="149"/>
      <c r="U56" s="11"/>
      <c r="V56" s="10"/>
      <c r="W56" s="147"/>
      <c r="X56" s="147"/>
      <c r="Y56" s="147"/>
      <c r="Z56" s="157" t="s">
        <v>65</v>
      </c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22">
        <f>COUNTIF(MATRIZ!$M$13:$M$48,Z56)</f>
        <v>0</v>
      </c>
      <c r="AM56" s="14">
        <f t="shared" si="1"/>
        <v>0</v>
      </c>
      <c r="AN56" s="163"/>
      <c r="AO56" s="160"/>
    </row>
    <row r="57" spans="1:41" ht="39.75" customHeight="1">
      <c r="A57" s="8"/>
      <c r="B57" s="147"/>
      <c r="C57" s="147"/>
      <c r="D57" s="147"/>
      <c r="E57" s="157" t="s">
        <v>130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22">
        <f>COUNTIF(MATRIZ!$M$13:$M$48,E57)</f>
        <v>0</v>
      </c>
      <c r="R57" s="23">
        <f t="shared" si="0"/>
        <v>0</v>
      </c>
      <c r="S57" s="148"/>
      <c r="T57" s="149"/>
      <c r="U57" s="11"/>
      <c r="V57" s="10"/>
      <c r="W57" s="147"/>
      <c r="X57" s="147"/>
      <c r="Y57" s="147"/>
      <c r="Z57" s="157" t="s">
        <v>66</v>
      </c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22">
        <f>COUNTIF(MATRIZ!$M$13:$M$48,Z57)</f>
        <v>0</v>
      </c>
      <c r="AM57" s="14">
        <f t="shared" si="1"/>
        <v>0</v>
      </c>
      <c r="AN57" s="163"/>
      <c r="AO57" s="160"/>
    </row>
    <row r="58" spans="1:41" ht="27" customHeight="1">
      <c r="A58" s="8"/>
      <c r="B58" s="147"/>
      <c r="C58" s="147"/>
      <c r="D58" s="147"/>
      <c r="E58" s="157" t="s">
        <v>131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22">
        <f>COUNTIF(MATRIZ!$M$13:$M$48,E58)</f>
        <v>2</v>
      </c>
      <c r="R58" s="23">
        <f t="shared" si="0"/>
        <v>0.05555555555555555</v>
      </c>
      <c r="S58" s="148"/>
      <c r="T58" s="149"/>
      <c r="U58" s="11"/>
      <c r="V58" s="10"/>
      <c r="W58" s="147"/>
      <c r="X58" s="147"/>
      <c r="Y58" s="147"/>
      <c r="Z58" s="157" t="s">
        <v>84</v>
      </c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22">
        <f>COUNTIF(MATRIZ!$M$13:$M$48,Z58)</f>
        <v>0</v>
      </c>
      <c r="AM58" s="14">
        <f t="shared" si="1"/>
        <v>0</v>
      </c>
      <c r="AN58" s="163"/>
      <c r="AO58" s="160"/>
    </row>
    <row r="59" spans="1:41" ht="12.75">
      <c r="A59" s="8"/>
      <c r="B59" s="147"/>
      <c r="C59" s="147"/>
      <c r="D59" s="147"/>
      <c r="E59" s="157" t="s">
        <v>132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22">
        <f>COUNTIF(MATRIZ!$M$13:$M$48,E59)</f>
        <v>1</v>
      </c>
      <c r="R59" s="23">
        <f t="shared" si="0"/>
        <v>0.027777777777777776</v>
      </c>
      <c r="S59" s="148"/>
      <c r="T59" s="149"/>
      <c r="U59" s="11"/>
      <c r="V59" s="10"/>
      <c r="W59" s="147"/>
      <c r="X59" s="147"/>
      <c r="Y59" s="147"/>
      <c r="Z59" s="157" t="s">
        <v>90</v>
      </c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22">
        <f>COUNTIF(MATRIZ!$M$13:$M$48,Z59)</f>
        <v>4</v>
      </c>
      <c r="AM59" s="14">
        <f t="shared" si="1"/>
        <v>0.1111111111111111</v>
      </c>
      <c r="AN59" s="163"/>
      <c r="AO59" s="160"/>
    </row>
    <row r="60" spans="1:41" ht="12.75">
      <c r="A60" s="8"/>
      <c r="B60" s="147"/>
      <c r="C60" s="147"/>
      <c r="D60" s="147"/>
      <c r="E60" s="157" t="s">
        <v>133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22">
        <f>COUNTIF(MATRIZ!$M$13:$M$48,E60)</f>
        <v>0</v>
      </c>
      <c r="R60" s="23">
        <f t="shared" si="0"/>
        <v>0</v>
      </c>
      <c r="S60" s="148"/>
      <c r="T60" s="149"/>
      <c r="U60" s="11"/>
      <c r="V60" s="10"/>
      <c r="W60" s="147"/>
      <c r="X60" s="147"/>
      <c r="Y60" s="147"/>
      <c r="Z60" s="157" t="s">
        <v>67</v>
      </c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22">
        <f>COUNTIF(MATRIZ!$M$13:$M$48,Z60)</f>
        <v>0</v>
      </c>
      <c r="AM60" s="14">
        <f t="shared" si="1"/>
        <v>0</v>
      </c>
      <c r="AN60" s="164"/>
      <c r="AO60" s="161"/>
    </row>
    <row r="61" spans="1:41" ht="12.75">
      <c r="A61" s="8"/>
      <c r="B61" s="147"/>
      <c r="C61" s="147"/>
      <c r="D61" s="147"/>
      <c r="E61" s="157" t="s">
        <v>134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22">
        <f>COUNTIF(MATRIZ!$M$13:$M$48,E61)</f>
        <v>0</v>
      </c>
      <c r="R61" s="23">
        <f t="shared" si="0"/>
        <v>0</v>
      </c>
      <c r="S61" s="148"/>
      <c r="T61" s="149"/>
      <c r="U61" s="11"/>
      <c r="V61" s="10"/>
      <c r="W61" s="147" t="s">
        <v>68</v>
      </c>
      <c r="X61" s="147"/>
      <c r="Y61" s="147"/>
      <c r="Z61" s="157" t="s">
        <v>88</v>
      </c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22">
        <f>COUNTIF(MATRIZ!$M$13:$M$48,Z61)</f>
        <v>0</v>
      </c>
      <c r="AM61" s="14">
        <f t="shared" si="1"/>
        <v>0</v>
      </c>
      <c r="AN61" s="162">
        <f>SUM(AL61:AL68)</f>
        <v>2</v>
      </c>
      <c r="AO61" s="159">
        <f>AN61/$AL$81</f>
        <v>0.05555555555555555</v>
      </c>
    </row>
    <row r="62" spans="1:41" ht="12.75">
      <c r="A62" s="8"/>
      <c r="B62" s="147"/>
      <c r="C62" s="147"/>
      <c r="D62" s="147"/>
      <c r="E62" s="157" t="s">
        <v>139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22">
        <f>COUNTIF(MATRIZ!$M$13:$M$48,E62)</f>
        <v>0</v>
      </c>
      <c r="R62" s="23">
        <f t="shared" si="0"/>
        <v>0</v>
      </c>
      <c r="S62" s="148"/>
      <c r="T62" s="149"/>
      <c r="U62" s="11"/>
      <c r="V62" s="10"/>
      <c r="W62" s="147"/>
      <c r="X62" s="147"/>
      <c r="Y62" s="147"/>
      <c r="Z62" s="157" t="s">
        <v>69</v>
      </c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22">
        <f>COUNTIF(MATRIZ!$M$13:$M$48,Z62)</f>
        <v>0</v>
      </c>
      <c r="AM62" s="14">
        <f t="shared" si="1"/>
        <v>0</v>
      </c>
      <c r="AN62" s="163"/>
      <c r="AO62" s="160"/>
    </row>
    <row r="63" spans="1:41" ht="12.75">
      <c r="A63" s="8"/>
      <c r="B63" s="147"/>
      <c r="C63" s="147"/>
      <c r="D63" s="147"/>
      <c r="E63" s="157" t="s">
        <v>138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22">
        <f>COUNTIF(MATRIZ!$M$13:$M$48,E63)</f>
        <v>0</v>
      </c>
      <c r="R63" s="23">
        <f t="shared" si="0"/>
        <v>0</v>
      </c>
      <c r="S63" s="148"/>
      <c r="T63" s="149"/>
      <c r="U63" s="11"/>
      <c r="V63" s="10"/>
      <c r="W63" s="147"/>
      <c r="X63" s="147"/>
      <c r="Y63" s="147"/>
      <c r="Z63" s="157" t="s">
        <v>70</v>
      </c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22">
        <f>COUNTIF(MATRIZ!$M$13:$M$48,Z63)</f>
        <v>0</v>
      </c>
      <c r="AM63" s="14">
        <f t="shared" si="1"/>
        <v>0</v>
      </c>
      <c r="AN63" s="163"/>
      <c r="AO63" s="160"/>
    </row>
    <row r="64" spans="1:41" ht="12.75">
      <c r="A64" s="8"/>
      <c r="B64" s="147"/>
      <c r="C64" s="147"/>
      <c r="D64" s="147"/>
      <c r="E64" s="157" t="s">
        <v>137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22">
        <f>COUNTIF(MATRIZ!$M$13:$M$48,E64)</f>
        <v>0</v>
      </c>
      <c r="R64" s="23">
        <f t="shared" si="0"/>
        <v>0</v>
      </c>
      <c r="S64" s="148"/>
      <c r="T64" s="149"/>
      <c r="U64" s="11"/>
      <c r="V64" s="10"/>
      <c r="W64" s="147"/>
      <c r="X64" s="147"/>
      <c r="Y64" s="147"/>
      <c r="Z64" s="157" t="s">
        <v>89</v>
      </c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22">
        <f>COUNTIF(MATRIZ!$M$13:$M$48,Z64)</f>
        <v>2</v>
      </c>
      <c r="AM64" s="14">
        <f t="shared" si="1"/>
        <v>0.05555555555555555</v>
      </c>
      <c r="AN64" s="163"/>
      <c r="AO64" s="160"/>
    </row>
    <row r="65" spans="1:41" ht="12.75">
      <c r="A65" s="8"/>
      <c r="B65" s="147"/>
      <c r="C65" s="147"/>
      <c r="D65" s="147"/>
      <c r="E65" s="157" t="s">
        <v>136</v>
      </c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22">
        <f>COUNTIF(MATRIZ!$M$13:$M$48,E65)</f>
        <v>1</v>
      </c>
      <c r="R65" s="23">
        <f t="shared" si="0"/>
        <v>0.027777777777777776</v>
      </c>
      <c r="S65" s="148"/>
      <c r="T65" s="149"/>
      <c r="U65" s="11"/>
      <c r="V65" s="10"/>
      <c r="W65" s="147"/>
      <c r="X65" s="147"/>
      <c r="Y65" s="147"/>
      <c r="Z65" s="157" t="s">
        <v>71</v>
      </c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22">
        <f>COUNTIF(MATRIZ!$M$13:$M$48,Z65)</f>
        <v>0</v>
      </c>
      <c r="AM65" s="14">
        <f t="shared" si="1"/>
        <v>0</v>
      </c>
      <c r="AN65" s="163"/>
      <c r="AO65" s="160"/>
    </row>
    <row r="66" spans="1:41" ht="12.75">
      <c r="A66" s="8"/>
      <c r="B66" s="147"/>
      <c r="C66" s="147"/>
      <c r="D66" s="147"/>
      <c r="E66" s="157" t="s">
        <v>135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22">
        <f>COUNTIF(MATRIZ!$M$13:$M$48,E66)</f>
        <v>0</v>
      </c>
      <c r="R66" s="23">
        <f t="shared" si="0"/>
        <v>0</v>
      </c>
      <c r="S66" s="148"/>
      <c r="T66" s="149"/>
      <c r="U66" s="11"/>
      <c r="V66" s="10"/>
      <c r="W66" s="147"/>
      <c r="X66" s="147"/>
      <c r="Y66" s="147"/>
      <c r="Z66" s="157" t="s">
        <v>72</v>
      </c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22">
        <f>COUNTIF(MATRIZ!$M$13:$M$48,Z66)</f>
        <v>0</v>
      </c>
      <c r="AM66" s="14">
        <f t="shared" si="1"/>
        <v>0</v>
      </c>
      <c r="AN66" s="163"/>
      <c r="AO66" s="160"/>
    </row>
    <row r="67" spans="1:41" ht="26.25" customHeight="1">
      <c r="A67" s="8"/>
      <c r="B67" s="147" t="s">
        <v>46</v>
      </c>
      <c r="C67" s="147"/>
      <c r="D67" s="147"/>
      <c r="E67" s="165" t="s">
        <v>47</v>
      </c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7"/>
      <c r="Q67" s="22">
        <f>COUNTIF(MATRIZ!$M$13:$M$48,E67)</f>
        <v>0</v>
      </c>
      <c r="R67" s="23">
        <f t="shared" si="0"/>
        <v>0</v>
      </c>
      <c r="S67" s="148">
        <f>SUM(Q67:Q79)</f>
        <v>1</v>
      </c>
      <c r="T67" s="149">
        <f>S67/$AL$81</f>
        <v>0.027777777777777776</v>
      </c>
      <c r="U67" s="11"/>
      <c r="V67" s="10"/>
      <c r="W67" s="147"/>
      <c r="X67" s="147"/>
      <c r="Y67" s="147"/>
      <c r="Z67" s="157" t="s">
        <v>85</v>
      </c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22">
        <f>COUNTIF(MATRIZ!$M$13:$M$48,Z67)</f>
        <v>0</v>
      </c>
      <c r="AM67" s="14">
        <f t="shared" si="1"/>
        <v>0</v>
      </c>
      <c r="AN67" s="163"/>
      <c r="AO67" s="160"/>
    </row>
    <row r="68" spans="1:41" ht="12.75" customHeight="1">
      <c r="A68" s="8"/>
      <c r="B68" s="147"/>
      <c r="C68" s="147"/>
      <c r="D68" s="147"/>
      <c r="E68" s="165" t="s">
        <v>110</v>
      </c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7"/>
      <c r="Q68" s="22">
        <f>COUNTIF(MATRIZ!$M$13:$M$48,E68)</f>
        <v>0</v>
      </c>
      <c r="R68" s="23">
        <f t="shared" si="0"/>
        <v>0</v>
      </c>
      <c r="S68" s="148"/>
      <c r="T68" s="149"/>
      <c r="U68" s="11"/>
      <c r="V68" s="10"/>
      <c r="W68" s="147"/>
      <c r="X68" s="147"/>
      <c r="Y68" s="147"/>
      <c r="Z68" s="157" t="s">
        <v>91</v>
      </c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22">
        <f>COUNTIF(MATRIZ!$M$13:$M$48,Z68)</f>
        <v>0</v>
      </c>
      <c r="AM68" s="14">
        <f t="shared" si="1"/>
        <v>0</v>
      </c>
      <c r="AN68" s="164"/>
      <c r="AO68" s="161"/>
    </row>
    <row r="69" spans="1:41" ht="12.75" customHeight="1">
      <c r="A69" s="8"/>
      <c r="B69" s="147"/>
      <c r="C69" s="147"/>
      <c r="D69" s="147"/>
      <c r="E69" s="165" t="s">
        <v>48</v>
      </c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7"/>
      <c r="Q69" s="22">
        <f>COUNTIF(MATRIZ!$M$13:$M$48,E69)</f>
        <v>0</v>
      </c>
      <c r="R69" s="23">
        <f t="shared" si="0"/>
        <v>0</v>
      </c>
      <c r="S69" s="148"/>
      <c r="T69" s="149"/>
      <c r="U69" s="11"/>
      <c r="V69" s="10"/>
      <c r="W69" s="147" t="s">
        <v>75</v>
      </c>
      <c r="X69" s="147"/>
      <c r="Y69" s="147"/>
      <c r="Z69" s="157" t="s">
        <v>76</v>
      </c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22">
        <f>COUNTIF(MATRIZ!$M$13:$M$48,Z69)</f>
        <v>0</v>
      </c>
      <c r="AM69" s="14">
        <f t="shared" si="1"/>
        <v>0</v>
      </c>
      <c r="AN69" s="162">
        <f>SUM(AL69:AL74)</f>
        <v>8</v>
      </c>
      <c r="AO69" s="159">
        <f>AN69/$AL$81</f>
        <v>0.2222222222222222</v>
      </c>
    </row>
    <row r="70" spans="1:41" ht="27" customHeight="1">
      <c r="A70" s="8"/>
      <c r="B70" s="147"/>
      <c r="C70" s="147"/>
      <c r="D70" s="147"/>
      <c r="E70" s="165" t="s">
        <v>113</v>
      </c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7"/>
      <c r="Q70" s="22">
        <f>COUNTIF(MATRIZ!$M$13:$M$48,E70)</f>
        <v>0</v>
      </c>
      <c r="R70" s="23">
        <f t="shared" si="0"/>
        <v>0</v>
      </c>
      <c r="S70" s="148"/>
      <c r="T70" s="149"/>
      <c r="U70" s="11"/>
      <c r="V70" s="10"/>
      <c r="W70" s="147"/>
      <c r="X70" s="147"/>
      <c r="Y70" s="147"/>
      <c r="Z70" s="157" t="s">
        <v>77</v>
      </c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22">
        <f>COUNTIF(MATRIZ!$M$13:$M$48,Z70)</f>
        <v>2</v>
      </c>
      <c r="AM70" s="14">
        <f t="shared" si="1"/>
        <v>0.05555555555555555</v>
      </c>
      <c r="AN70" s="163"/>
      <c r="AO70" s="160"/>
    </row>
    <row r="71" spans="1:41" ht="12.75" customHeight="1">
      <c r="A71" s="8"/>
      <c r="B71" s="147"/>
      <c r="C71" s="147"/>
      <c r="D71" s="147"/>
      <c r="E71" s="165" t="s">
        <v>114</v>
      </c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7"/>
      <c r="Q71" s="22">
        <f>COUNTIF(MATRIZ!$M$13:$M$48,E71)</f>
        <v>0</v>
      </c>
      <c r="R71" s="23">
        <f t="shared" si="0"/>
        <v>0</v>
      </c>
      <c r="S71" s="148"/>
      <c r="T71" s="149"/>
      <c r="U71" s="11"/>
      <c r="V71" s="10"/>
      <c r="W71" s="147"/>
      <c r="X71" s="147"/>
      <c r="Y71" s="147"/>
      <c r="Z71" s="157" t="s">
        <v>78</v>
      </c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22">
        <f>COUNTIF(MATRIZ!$M$13:$M$48,Z71)</f>
        <v>2</v>
      </c>
      <c r="AM71" s="14">
        <f t="shared" si="1"/>
        <v>0.05555555555555555</v>
      </c>
      <c r="AN71" s="163"/>
      <c r="AO71" s="160"/>
    </row>
    <row r="72" spans="1:41" ht="29.25" customHeight="1">
      <c r="A72" s="8"/>
      <c r="B72" s="147"/>
      <c r="C72" s="147"/>
      <c r="D72" s="147"/>
      <c r="E72" s="165" t="s">
        <v>115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7"/>
      <c r="Q72" s="22">
        <f>COUNTIF(MATRIZ!$M$13:$M$48,E72)</f>
        <v>0</v>
      </c>
      <c r="R72" s="23">
        <f t="shared" si="0"/>
        <v>0</v>
      </c>
      <c r="S72" s="148"/>
      <c r="T72" s="149"/>
      <c r="U72" s="11"/>
      <c r="V72" s="10"/>
      <c r="W72" s="147"/>
      <c r="X72" s="147"/>
      <c r="Y72" s="147"/>
      <c r="Z72" s="157" t="s">
        <v>79</v>
      </c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22">
        <f>COUNTIF(MATRIZ!$M$13:$M$48,Z72)</f>
        <v>0</v>
      </c>
      <c r="AM72" s="14">
        <f t="shared" si="1"/>
        <v>0</v>
      </c>
      <c r="AN72" s="163"/>
      <c r="AO72" s="160"/>
    </row>
    <row r="73" spans="1:41" ht="12.75" customHeight="1">
      <c r="A73" s="8"/>
      <c r="B73" s="147"/>
      <c r="C73" s="147"/>
      <c r="D73" s="147"/>
      <c r="E73" s="165" t="s">
        <v>116</v>
      </c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7"/>
      <c r="Q73" s="22">
        <f>COUNTIF(MATRIZ!$M$13:$M$48,E73)</f>
        <v>1</v>
      </c>
      <c r="R73" s="23">
        <f t="shared" si="0"/>
        <v>0.027777777777777776</v>
      </c>
      <c r="S73" s="148"/>
      <c r="T73" s="149"/>
      <c r="U73" s="11"/>
      <c r="V73" s="10"/>
      <c r="W73" s="147"/>
      <c r="X73" s="147"/>
      <c r="Y73" s="147"/>
      <c r="Z73" s="157" t="s">
        <v>80</v>
      </c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22">
        <f>COUNTIF(MATRIZ!$M$13:$M$48,Z73)</f>
        <v>2</v>
      </c>
      <c r="AM73" s="14">
        <f t="shared" si="1"/>
        <v>0.05555555555555555</v>
      </c>
      <c r="AN73" s="163"/>
      <c r="AO73" s="160"/>
    </row>
    <row r="74" spans="1:41" ht="12.75" customHeight="1">
      <c r="A74" s="8"/>
      <c r="B74" s="147"/>
      <c r="C74" s="147"/>
      <c r="D74" s="147"/>
      <c r="E74" s="165" t="s">
        <v>117</v>
      </c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7"/>
      <c r="Q74" s="22">
        <f>COUNTIF(MATRIZ!$M$13:$M$48,E74)</f>
        <v>0</v>
      </c>
      <c r="R74" s="23">
        <f t="shared" si="0"/>
        <v>0</v>
      </c>
      <c r="S74" s="148"/>
      <c r="T74" s="149"/>
      <c r="U74" s="11"/>
      <c r="V74" s="10"/>
      <c r="W74" s="147"/>
      <c r="X74" s="147"/>
      <c r="Y74" s="147"/>
      <c r="Z74" s="157" t="s">
        <v>81</v>
      </c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22">
        <f>COUNTIF(MATRIZ!$M$13:$M$48,Z74)</f>
        <v>2</v>
      </c>
      <c r="AM74" s="14">
        <f t="shared" si="1"/>
        <v>0.05555555555555555</v>
      </c>
      <c r="AN74" s="164"/>
      <c r="AO74" s="161"/>
    </row>
    <row r="75" spans="1:41" ht="12.75" customHeight="1">
      <c r="A75" s="8"/>
      <c r="B75" s="147"/>
      <c r="C75" s="147"/>
      <c r="D75" s="147"/>
      <c r="E75" s="165" t="s">
        <v>118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7"/>
      <c r="Q75" s="22">
        <f>COUNTIF(MATRIZ!$M$13:$M$48,E75)</f>
        <v>0</v>
      </c>
      <c r="R75" s="23">
        <f t="shared" si="0"/>
        <v>0</v>
      </c>
      <c r="S75" s="148"/>
      <c r="T75" s="149"/>
      <c r="U75" s="11"/>
      <c r="V75" s="10"/>
      <c r="W75" s="147" t="s">
        <v>73</v>
      </c>
      <c r="X75" s="147"/>
      <c r="Y75" s="147"/>
      <c r="Z75" s="157" t="s">
        <v>83</v>
      </c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22">
        <f>COUNTIF(MATRIZ!$M$13:$M$48,Z75)</f>
        <v>0</v>
      </c>
      <c r="AM75" s="14">
        <f t="shared" si="1"/>
        <v>0</v>
      </c>
      <c r="AN75" s="162">
        <f>SUM(AL75:AL80)</f>
        <v>1</v>
      </c>
      <c r="AO75" s="159">
        <f>AN75/$AL$81</f>
        <v>0.027777777777777776</v>
      </c>
    </row>
    <row r="76" spans="1:41" ht="12.75" customHeight="1">
      <c r="A76" s="8"/>
      <c r="B76" s="147"/>
      <c r="C76" s="147"/>
      <c r="D76" s="147"/>
      <c r="E76" s="165" t="s">
        <v>119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7"/>
      <c r="Q76" s="22">
        <f>COUNTIF(MATRIZ!$M$13:$M$48,E76)</f>
        <v>0</v>
      </c>
      <c r="R76" s="23">
        <f t="shared" si="0"/>
        <v>0</v>
      </c>
      <c r="S76" s="148"/>
      <c r="T76" s="149"/>
      <c r="U76" s="11"/>
      <c r="V76" s="10"/>
      <c r="W76" s="147"/>
      <c r="X76" s="147"/>
      <c r="Y76" s="147"/>
      <c r="Z76" s="157" t="s">
        <v>74</v>
      </c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22">
        <f>COUNTIF(MATRIZ!$M$13:$M$48,Z76)</f>
        <v>0</v>
      </c>
      <c r="AM76" s="14">
        <f t="shared" si="1"/>
        <v>0</v>
      </c>
      <c r="AN76" s="163"/>
      <c r="AO76" s="160"/>
    </row>
    <row r="77" spans="1:41" ht="12.75" customHeight="1">
      <c r="A77" s="8"/>
      <c r="B77" s="147"/>
      <c r="C77" s="147"/>
      <c r="D77" s="147"/>
      <c r="E77" s="165" t="s">
        <v>120</v>
      </c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7"/>
      <c r="Q77" s="22">
        <f>COUNTIF(MATRIZ!$M$13:$M$48,E77)</f>
        <v>0</v>
      </c>
      <c r="R77" s="23">
        <f t="shared" si="0"/>
        <v>0</v>
      </c>
      <c r="S77" s="148"/>
      <c r="T77" s="149"/>
      <c r="U77" s="11"/>
      <c r="V77" s="10"/>
      <c r="W77" s="147"/>
      <c r="X77" s="147"/>
      <c r="Y77" s="147"/>
      <c r="Z77" s="157" t="s">
        <v>92</v>
      </c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22">
        <f>COUNTIF(MATRIZ!$M$13:$M$48,Z77)</f>
        <v>1</v>
      </c>
      <c r="AM77" s="14">
        <f t="shared" si="1"/>
        <v>0.027777777777777776</v>
      </c>
      <c r="AN77" s="163"/>
      <c r="AO77" s="160"/>
    </row>
    <row r="78" spans="1:41" ht="12.75" customHeight="1">
      <c r="A78" s="8"/>
      <c r="B78" s="147"/>
      <c r="C78" s="147"/>
      <c r="D78" s="147"/>
      <c r="E78" s="165" t="s">
        <v>121</v>
      </c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7"/>
      <c r="Q78" s="22">
        <f>COUNTIF(MATRIZ!$M$13:$M$48,E78)</f>
        <v>0</v>
      </c>
      <c r="R78" s="23">
        <f t="shared" si="0"/>
        <v>0</v>
      </c>
      <c r="S78" s="148"/>
      <c r="T78" s="149"/>
      <c r="U78" s="11"/>
      <c r="V78" s="10"/>
      <c r="W78" s="147"/>
      <c r="X78" s="147"/>
      <c r="Y78" s="147"/>
      <c r="Z78" s="157" t="s">
        <v>93</v>
      </c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22">
        <f>COUNTIF(MATRIZ!$M$13:$M$48,Z78)</f>
        <v>0</v>
      </c>
      <c r="AM78" s="14">
        <f t="shared" si="1"/>
        <v>0</v>
      </c>
      <c r="AN78" s="163"/>
      <c r="AO78" s="160"/>
    </row>
    <row r="79" spans="1:41" ht="12.75" customHeight="1">
      <c r="A79" s="8"/>
      <c r="B79" s="147"/>
      <c r="C79" s="147"/>
      <c r="D79" s="147"/>
      <c r="E79" s="165" t="s">
        <v>140</v>
      </c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7"/>
      <c r="Q79" s="22">
        <f>COUNTIF(MATRIZ!$M$13:$M$48,E79)</f>
        <v>0</v>
      </c>
      <c r="R79" s="23">
        <f t="shared" si="0"/>
        <v>0</v>
      </c>
      <c r="S79" s="148"/>
      <c r="T79" s="149"/>
      <c r="U79" s="11"/>
      <c r="V79" s="10"/>
      <c r="W79" s="147"/>
      <c r="X79" s="147"/>
      <c r="Y79" s="147"/>
      <c r="Z79" s="157" t="s">
        <v>94</v>
      </c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22">
        <f>COUNTIF(MATRIZ!$M$13:$M$48,Z79)</f>
        <v>0</v>
      </c>
      <c r="AM79" s="14">
        <f t="shared" si="1"/>
        <v>0</v>
      </c>
      <c r="AN79" s="163"/>
      <c r="AO79" s="160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47"/>
      <c r="X80" s="147"/>
      <c r="Y80" s="147"/>
      <c r="Z80" s="157" t="s">
        <v>95</v>
      </c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22">
        <f>COUNTIF(MATRIZ!$M$13:$M$48,Z80)</f>
        <v>0</v>
      </c>
      <c r="AM80" s="14">
        <f t="shared" si="1"/>
        <v>0</v>
      </c>
      <c r="AN80" s="164"/>
      <c r="AO80" s="161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54" t="s">
        <v>5</v>
      </c>
      <c r="AI81" s="155"/>
      <c r="AJ81" s="155"/>
      <c r="AK81" s="156"/>
      <c r="AL81" s="47">
        <f>SUM(Q39:Q78)+SUM(AL39:AL80)</f>
        <v>36</v>
      </c>
      <c r="AM81" s="48">
        <f>SUM(R39:R79,AM39:AM80)</f>
        <v>1</v>
      </c>
      <c r="AN81" s="47">
        <f>SUM(S39:S79)+SUM(AN39:AN80)</f>
        <v>36</v>
      </c>
      <c r="AO81" s="48">
        <f>SUM(T39:T79,AO39:AO80)</f>
        <v>1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58" t="s">
        <v>86</v>
      </c>
      <c r="C84" s="158"/>
      <c r="D84" s="158"/>
      <c r="E84" s="158" t="s">
        <v>109</v>
      </c>
      <c r="F84" s="158"/>
      <c r="G84" s="158"/>
      <c r="H84" s="158" t="s">
        <v>100</v>
      </c>
      <c r="I84" s="158"/>
      <c r="J84" s="158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47" t="s">
        <v>30</v>
      </c>
      <c r="C85" s="147"/>
      <c r="D85" s="147"/>
      <c r="E85" s="148">
        <f>$S$39</f>
        <v>2</v>
      </c>
      <c r="F85" s="148"/>
      <c r="G85" s="148"/>
      <c r="H85" s="149">
        <f>E85/$E$97</f>
        <v>0.05555555555555555</v>
      </c>
      <c r="I85" s="149"/>
      <c r="J85" s="149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47" t="s">
        <v>35</v>
      </c>
      <c r="C86" s="147"/>
      <c r="D86" s="147"/>
      <c r="E86" s="148">
        <f>$S$43</f>
        <v>3</v>
      </c>
      <c r="F86" s="148"/>
      <c r="G86" s="148"/>
      <c r="H86" s="149">
        <f aca="true" t="shared" si="2" ref="H86:H96">E86/$E$97</f>
        <v>0.08333333333333333</v>
      </c>
      <c r="I86" s="149"/>
      <c r="J86" s="149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47" t="s">
        <v>41</v>
      </c>
      <c r="C87" s="147"/>
      <c r="D87" s="147"/>
      <c r="E87" s="148">
        <f>$S$48</f>
        <v>7</v>
      </c>
      <c r="F87" s="148"/>
      <c r="G87" s="148"/>
      <c r="H87" s="149">
        <f t="shared" si="2"/>
        <v>0.19444444444444445</v>
      </c>
      <c r="I87" s="149"/>
      <c r="J87" s="149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47" t="s">
        <v>46</v>
      </c>
      <c r="C88" s="147"/>
      <c r="D88" s="147"/>
      <c r="E88" s="148">
        <f>$S$67</f>
        <v>1</v>
      </c>
      <c r="F88" s="148"/>
      <c r="G88" s="148"/>
      <c r="H88" s="149">
        <f t="shared" si="2"/>
        <v>0.027777777777777776</v>
      </c>
      <c r="I88" s="149"/>
      <c r="J88" s="149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47" t="s">
        <v>49</v>
      </c>
      <c r="C89" s="147"/>
      <c r="D89" s="147"/>
      <c r="E89" s="148">
        <f>$AN$39</f>
        <v>3</v>
      </c>
      <c r="F89" s="148"/>
      <c r="G89" s="148"/>
      <c r="H89" s="149">
        <f t="shared" si="2"/>
        <v>0.08333333333333333</v>
      </c>
      <c r="I89" s="149"/>
      <c r="J89" s="149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47" t="s">
        <v>148</v>
      </c>
      <c r="C90" s="147"/>
      <c r="D90" s="147"/>
      <c r="E90" s="148">
        <f>$AN$43</f>
        <v>5</v>
      </c>
      <c r="F90" s="148"/>
      <c r="G90" s="148"/>
      <c r="H90" s="149">
        <f t="shared" si="2"/>
        <v>0.1388888888888889</v>
      </c>
      <c r="I90" s="149"/>
      <c r="J90" s="149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47" t="s">
        <v>56</v>
      </c>
      <c r="C91" s="147"/>
      <c r="D91" s="147"/>
      <c r="E91" s="148">
        <f>$AN$50</f>
        <v>0</v>
      </c>
      <c r="F91" s="148"/>
      <c r="G91" s="148"/>
      <c r="H91" s="149">
        <f t="shared" si="2"/>
        <v>0</v>
      </c>
      <c r="I91" s="149"/>
      <c r="J91" s="149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47" t="s">
        <v>60</v>
      </c>
      <c r="C92" s="147"/>
      <c r="D92" s="147"/>
      <c r="E92" s="148">
        <f>$AN$53</f>
        <v>0</v>
      </c>
      <c r="F92" s="148"/>
      <c r="G92" s="148"/>
      <c r="H92" s="149">
        <f t="shared" si="2"/>
        <v>0</v>
      </c>
      <c r="I92" s="149"/>
      <c r="J92" s="149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47" t="s">
        <v>62</v>
      </c>
      <c r="C93" s="147"/>
      <c r="D93" s="147"/>
      <c r="E93" s="148">
        <f>$AN$54</f>
        <v>4</v>
      </c>
      <c r="F93" s="148"/>
      <c r="G93" s="148"/>
      <c r="H93" s="149">
        <f t="shared" si="2"/>
        <v>0.1111111111111111</v>
      </c>
      <c r="I93" s="149"/>
      <c r="J93" s="149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47" t="s">
        <v>68</v>
      </c>
      <c r="C94" s="147"/>
      <c r="D94" s="147"/>
      <c r="E94" s="148">
        <f>$AN$61</f>
        <v>2</v>
      </c>
      <c r="F94" s="148"/>
      <c r="G94" s="148"/>
      <c r="H94" s="149">
        <f t="shared" si="2"/>
        <v>0.05555555555555555</v>
      </c>
      <c r="I94" s="149"/>
      <c r="J94" s="149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47" t="s">
        <v>75</v>
      </c>
      <c r="C95" s="147"/>
      <c r="D95" s="147"/>
      <c r="E95" s="148">
        <f>$AN$69</f>
        <v>8</v>
      </c>
      <c r="F95" s="148"/>
      <c r="G95" s="148"/>
      <c r="H95" s="149">
        <f t="shared" si="2"/>
        <v>0.2222222222222222</v>
      </c>
      <c r="I95" s="149"/>
      <c r="J95" s="149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47" t="s">
        <v>73</v>
      </c>
      <c r="C96" s="147"/>
      <c r="D96" s="147"/>
      <c r="E96" s="148">
        <f>$AN$75</f>
        <v>1</v>
      </c>
      <c r="F96" s="148"/>
      <c r="G96" s="148"/>
      <c r="H96" s="149">
        <f t="shared" si="2"/>
        <v>0.027777777777777776</v>
      </c>
      <c r="I96" s="149"/>
      <c r="J96" s="149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50" t="s">
        <v>5</v>
      </c>
      <c r="C97" s="151"/>
      <c r="D97" s="151"/>
      <c r="E97" s="152">
        <f>SUM(E85:G96)</f>
        <v>36</v>
      </c>
      <c r="F97" s="152"/>
      <c r="G97" s="152"/>
      <c r="H97" s="153">
        <f>SUM(H85:J96)</f>
        <v>1</v>
      </c>
      <c r="I97" s="153"/>
      <c r="J97" s="153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44" t="s">
        <v>111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6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E41:P41"/>
    <mergeCell ref="S43:S47"/>
    <mergeCell ref="W39:Y42"/>
    <mergeCell ref="E42:P42"/>
    <mergeCell ref="Z46:AK46"/>
    <mergeCell ref="E43:P43"/>
    <mergeCell ref="E47:P47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B6:J6"/>
    <mergeCell ref="K6:N6"/>
    <mergeCell ref="O6:R6"/>
    <mergeCell ref="S6:AA6"/>
    <mergeCell ref="AB6:AE6"/>
    <mergeCell ref="AF6:AI6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AF7:AI7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J9:AO9"/>
    <mergeCell ref="Z38:AK38"/>
    <mergeCell ref="B10:J10"/>
    <mergeCell ref="K10:N10"/>
    <mergeCell ref="O10:R10"/>
    <mergeCell ref="S10:AA10"/>
    <mergeCell ref="AB10:AE10"/>
    <mergeCell ref="AF10:AI10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B90:D90"/>
    <mergeCell ref="E90:G90"/>
    <mergeCell ref="H90:J90"/>
    <mergeCell ref="B91:D91"/>
    <mergeCell ref="E91:G91"/>
    <mergeCell ref="H91:J91"/>
    <mergeCell ref="B92:D92"/>
    <mergeCell ref="E92:G92"/>
    <mergeCell ref="H92:J92"/>
    <mergeCell ref="B93:D93"/>
    <mergeCell ref="E93:G93"/>
    <mergeCell ref="H93:J93"/>
    <mergeCell ref="B94:D94"/>
    <mergeCell ref="E94:G94"/>
    <mergeCell ref="H94:J94"/>
    <mergeCell ref="B95:D95"/>
    <mergeCell ref="E95:G95"/>
    <mergeCell ref="H95:J95"/>
    <mergeCell ref="A99:AO99"/>
    <mergeCell ref="B96:D96"/>
    <mergeCell ref="E96:G96"/>
    <mergeCell ref="H96:J96"/>
    <mergeCell ref="B97:D97"/>
    <mergeCell ref="E97:G97"/>
    <mergeCell ref="H97:J97"/>
    <mergeCell ref="A1:E3"/>
    <mergeCell ref="F1:AM1"/>
    <mergeCell ref="F2:AM3"/>
    <mergeCell ref="AN1:AO1"/>
    <mergeCell ref="AN2:AO2"/>
    <mergeCell ref="AN3:AO3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Andres Felipe Becerra Arias</cp:lastModifiedBy>
  <cp:lastPrinted>2013-06-20T16:17:39Z</cp:lastPrinted>
  <dcterms:created xsi:type="dcterms:W3CDTF">2004-11-18T17:23:14Z</dcterms:created>
  <dcterms:modified xsi:type="dcterms:W3CDTF">2023-12-28T19:09:32Z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/>
  </property>
  <property fmtid="{D5CDD505-2E9C-101B-9397-08002B2CF9AE}" pid="9" name="Subsistema">
    <vt:lpwstr/>
  </property>
  <property fmtid="{D5CDD505-2E9C-101B-9397-08002B2CF9AE}" pid="10" name="País">
    <vt:lpwstr/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