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0" windowHeight="7485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'MATRIZ'!$A$1:$BG$58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<sst xmlns="http://schemas.openxmlformats.org/spreadsheetml/2006/main" count="1547" uniqueCount="427">
  <si>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</si>
  <si>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</si>
  <si>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</si>
  <si>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</si>
  <si>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</si>
  <si>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</si>
  <si>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</si>
  <si>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</si>
  <si>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</si>
  <si>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</si>
  <si>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</si>
  <si>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</si>
  <si>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</si>
  <si>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</si>
  <si>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</si>
  <si>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</si>
  <si>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</si>
  <si>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</si>
  <si>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</si>
  <si>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</si>
  <si>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</si>
  <si>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</si>
  <si>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</si>
  <si>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</si>
  <si>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</si>
  <si>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</si>
  <si>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</si>
  <si>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</si>
  <si>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</si>
  <si>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</si>
  <si>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</si>
  <si>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</si>
  <si>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</si>
  <si>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</si>
  <si>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</si>
  <si>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</si>
  <si>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</si>
  <si>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</si>
  <si>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</si>
  <si>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</si>
  <si>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</si>
  <si>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</si>
  <si>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</si>
  <si>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</si>
  <si>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</si>
  <si>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</si>
  <si>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</si>
  <si>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</si>
  <si>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</si>
  <si>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</si>
  <si>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</si>
  <si>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</si>
  <si>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</si>
  <si>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</si>
  <si>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</si>
  <si>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</si>
  <si>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</si>
  <si>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</si>
  <si>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</si>
  <si>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</si>
  <si>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</si>
  <si>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</si>
  <si>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</si>
  <si>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</si>
  <si>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</si>
  <si>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</si>
  <si>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</si>
  <si>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</si>
  <si>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</si>
  <si>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</si>
  <si>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</si>
  <si>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</si>
  <si>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</si>
  <si>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</si>
  <si>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</si>
  <si>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</si>
  <si>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</si>
  <si>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</si>
  <si>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</si>
  <si>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</si>
  <si>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</si>
  <si>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</si>
  <si>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</si>
  <si>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</si>
  <si>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</si>
  <si>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</si>
  <si>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</si>
  <si>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</si>
  <si>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</si>
  <si>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</si>
  <si>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</si>
  <si>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</si>
  <si>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</si>
  <si>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</si>
  <si>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</si>
  <si>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</si>
  <si>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</si>
  <si>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</si>
  <si>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</si>
  <si>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</si>
  <si>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</si>
  <si>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</si>
  <si>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</si>
  <si>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</si>
  <si>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</si>
  <si>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</si>
  <si>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</si>
  <si>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</si>
  <si>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</si>
  <si>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</si>
  <si>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</si>
  <si>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</si>
  <si>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</si>
  <si>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</si>
  <si>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</si>
  <si>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</si>
  <si>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</si>
  <si>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</si>
  <si>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</si>
  <si>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</si>
  <si>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</si>
  <si>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</si>
  <si>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</si>
  <si>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</si>
  <si>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</si>
  <si>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</si>
  <si>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</si>
  <si>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</si>
  <si>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</si>
  <si>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</si>
  <si>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</si>
  <si>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</si>
  <si>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</si>
  <si>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</si>
  <si>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</si>
  <si>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</si>
  <si>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</si>
  <si>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</si>
  <si>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</si>
  <si>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</si>
  <si>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</si>
  <si>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</si>
  <si>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</si>
  <si>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</si>
  <si>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</si>
  <si>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</si>
  <si>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</si>
  <si>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</si>
  <si>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</si>
  <si>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</si>
  <si>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</si>
  <si>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</si>
  <si>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</si>
  <si>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</si>
  <si>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</si>
  <si>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</si>
  <si>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</si>
  <si>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</si>
  <si>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</si>
  <si>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</si>
  <si>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</si>
  <si>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</si>
  <si>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</si>
  <si>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</si>
  <si>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</si>
  <si>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</si>
  <si>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</si>
  <si>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</si>
  <si>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</si>
  <si>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</si>
  <si>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</si>
  <si>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</si>
  <si>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</si>
  <si>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</si>
  <si>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</si>
  <si>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</si>
  <si>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</si>
  <si>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</si>
  <si>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</si>
  <si>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</si>
  <si>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</si>
  <si>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</si>
  <si>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</si>
  <si>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</si>
  <si>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</si>
  <si>
    <t>Jose Luis Ospina Torres</t>
  </si>
  <si>
    <t xml:space="preserve">Oficinas </t>
  </si>
  <si>
    <t xml:space="preserve">Tareas administrativas </t>
  </si>
  <si>
    <t>Rutinaria</t>
  </si>
  <si>
    <t xml:space="preserve">Sonidos intermitentes en llamadas. </t>
  </si>
  <si>
    <t>Ruido</t>
  </si>
  <si>
    <t>Dolores lumbares, cefaleas, a largo plazo complicaciones cardiacas cambio en el metabolismo, sedentarismo.</t>
  </si>
  <si>
    <t xml:space="preserve">Pausas activas </t>
  </si>
  <si>
    <t>N/A</t>
  </si>
  <si>
    <t>lesiones como tendinitis, bursitis y síndromes de atrapamiento nervioso</t>
  </si>
  <si>
    <t>Si</t>
  </si>
  <si>
    <t>Responsable del SG-SST</t>
  </si>
  <si>
    <t xml:space="preserve">1.Fomentar las pausas destinadas a la recuperación y la realización de ejercicios de estiramiento y distribuirlas de forma adecuada durante la jornada laboral es esencial para evitar los efectos nocivos de los movimientos repetitivos.
2.Capacitación en Higiene Postural de manera presencial y vistual . 
3.Inspecciones puesto de trabajo referente al riesgo biomecanico.
4. Implementación programa de pausas activas del SGSST de la Entidad.         
5.Verificar Procedimientos de  gestión de contratistas  y dar inducción del SG - SSST             </t>
  </si>
  <si>
    <t xml:space="preserve">Posturas prolongada sedante sentado en labores administrativas. </t>
  </si>
  <si>
    <t>Mouse Digitales</t>
  </si>
  <si>
    <t>Sillas ergonomicas</t>
  </si>
  <si>
    <t>Fatiga física y lesiones muscoloesqueléticas en zonas sensibles como son los hombros, brazos, manos y espalda, Síndrome del Tunel del Carpo.</t>
  </si>
  <si>
    <t>molestias cervicales, abdominales, trastornos en la zona lumbar de la espalda y alteraciones del sistema circulatorio y nervioso que afectan, principalmente, a las piernas.</t>
  </si>
  <si>
    <t>Trabajo repetitivo o en cadena, monotonía, altos ritmos de trabajo en temporadas de matriculas, turnos y sobretiempos, interrelació con público visitante, complejidad de la tarea, atención al público.</t>
  </si>
  <si>
    <t>Cefaleas, estrés, concecuencias psicologicas, otras enfermedades.</t>
  </si>
  <si>
    <t>Capacitaciones de manejo del estrés,</t>
  </si>
  <si>
    <t>1.Aplicación de la Batería de Riesgo Psicosocial. 
2.Capacitación en riesgo psicosocial y manejo del estrés.</t>
  </si>
  <si>
    <t>1,Continuar con las campañas de pausas activas del Programa de Medicina Preventiva.
2.Indicar a los contratistas que se realicen exámenes médicos periódicos.</t>
  </si>
  <si>
    <t>El bournout o síndome de estar quemado</t>
  </si>
  <si>
    <t xml:space="preserve">1.Vigilancia epidemiológica psicosocial. </t>
  </si>
  <si>
    <t xml:space="preserve">Actividades administrativas </t>
  </si>
  <si>
    <t>Contacto con electricidad por uso de equipos eléctricos, o por contacto accidental con redes eléctricas, cables  de equipos sueltos en el piso y debajo del puesto de trabajo, uso de multitomas.</t>
  </si>
  <si>
    <t xml:space="preserve">Aislantes de electricidad </t>
  </si>
  <si>
    <t>Quemaduras producto de explosiones, cortaduras y lesiones en la piel, electrocuciones por paso involuntario de electricidad en caso de malas instalaciones.</t>
  </si>
  <si>
    <t>Inspecciones y mantenimiento periódico de redes eléctricas.</t>
  </si>
  <si>
    <t>1.Señalización en zonas de Riesgo Eléctrico. 
2.Capacitaciones en control del Riesgo Invisible.</t>
  </si>
  <si>
    <t>monotonia, movimientos repetitivos en su sitio de trabajo.</t>
  </si>
  <si>
    <t xml:space="preserve">Alteraciones de la salud, alteraciones del sueño, fatiga auditiva, ocasiona tensión y perturbación a la concentración al trabajar, estrés laboral. </t>
  </si>
  <si>
    <t>Teléfonos con volumen adaptable.
La actividad se intercambia con escritura y/o digitación</t>
  </si>
  <si>
    <t>Pausas activas.
Se recomienda que los contratistas realicen exámenes preventivos con el cuidado del oido</t>
  </si>
  <si>
    <t>Teléfonos con volumen adaptable.</t>
  </si>
  <si>
    <t xml:space="preserve">Sensibilización pausas activas, cultura de autocuidado, manejo de estrés laboral , comportamiento seguro. </t>
  </si>
  <si>
    <t>Alteraciones de la salud (Quemaduras, paso por corriente eléctrica  por el cuerpo)</t>
  </si>
  <si>
    <t>1,Pausas activas por periodos de tiempo, exámenes médicos ocupacionales de acuerdo a las obligaciones contractuales. 
2,Realización de pausas activas, campañas de cuidado auditivo, uso de protección auditiva, sistema de vigilancia epidemiológico en riesgo de ruido.</t>
  </si>
  <si>
    <t>Caídas a nivel o desnivel  por piso húmedo al trapear,  cables en el suelo  debajo de puestos de trabajo, objetos en áreas de paso peatonal, caídas por tropezones o distracciones.</t>
  </si>
  <si>
    <t>De seguridad</t>
  </si>
  <si>
    <t>Señalizacion y cercamiento al momento de asear</t>
  </si>
  <si>
    <t>Promoción y prevención a la salud de pasos seguros</t>
  </si>
  <si>
    <t>Caidas, golpes, contuciones, lesiones en extremidades.</t>
  </si>
  <si>
    <t>1.Señalización de piso húmedo. Capacitaciones y campañas referentes a orden y aseo.</t>
  </si>
  <si>
    <t>Mantenimientos correctivos de los desniveles de los pisos de los espacios del CREA</t>
  </si>
  <si>
    <t>Campaña de pasos seguros</t>
  </si>
  <si>
    <t>Golpes, lesiones generales.</t>
  </si>
  <si>
    <t>Aseguramiento metálico de estantes</t>
  </si>
  <si>
    <t>Capacitaciones de orden y aseo</t>
  </si>
  <si>
    <t>Continuar con el aseguramiento de muebles para evitar caída de objetos.</t>
  </si>
  <si>
    <t>Aplicar el programa de Orden y Aseo.</t>
  </si>
  <si>
    <t>1. Aplicar el programa de Orden y Aseo.</t>
  </si>
  <si>
    <t>Actividades pre operativas, post operativas y logísticas en talleres del CREA</t>
  </si>
  <si>
    <t>Contratista 
(Administrativo y Gestor del espacio)
Visitante</t>
  </si>
  <si>
    <t>Contratista Idartes
(Administrativo y Gestor del espacio)</t>
  </si>
  <si>
    <t>Contratista  Idartes
(Administrativo y Gestor del espacio)</t>
  </si>
  <si>
    <t>Contratista Idartes 
(Administrativo y Gestor del espacio)</t>
  </si>
  <si>
    <t>Contratista Idartes 
Administrativo</t>
  </si>
  <si>
    <t>Contratista  Idartes
(Operativo)</t>
  </si>
  <si>
    <t xml:space="preserve">Vigilar, inspeccionar las áreas del edificio, recepción de ingreso de visitantes. Alistamiento de espacios para talleres. Suministro de materiales para los artistas 
Durante el cumplimiento de sus obligaciones contractuales. </t>
  </si>
  <si>
    <t>Trabajo prolongado de pie o sentado</t>
  </si>
  <si>
    <t>Cansancio, lumbagos, varices, tensión muscular, disconfort postural.</t>
  </si>
  <si>
    <t>Canalización de redes eléctricas y locativas.
Mantenimiento preventivo a redes eléctricas.</t>
  </si>
  <si>
    <t xml:space="preserve">Capacitación de cultura de autocuidado, sensibilización del uso adecuado de instalaciones eléctricas y reporte de condiciones inseguras. </t>
  </si>
  <si>
    <t>,Uso de calzado antideslizante y suave para las jornadas largas.</t>
  </si>
  <si>
    <t>Tareas alternas</t>
  </si>
  <si>
    <t xml:space="preserve">Ejecución de pausas activas, descanso y recuperación después de la labor, tareas alternas con otras actividades, campañas de higiene postural, actividades de bienestar. </t>
  </si>
  <si>
    <t xml:space="preserve">1,Ejecución de pausas activas, descanso y recuperación después de la labor, tareas alternas con otras actividades, campañas de higiene postural, actividades de bienestar. </t>
  </si>
  <si>
    <t xml:space="preserve">Sugerir uso de calzado adecuado para las largas actividades del espacio </t>
  </si>
  <si>
    <t>Biomecanico</t>
  </si>
  <si>
    <t>Psicosocial</t>
  </si>
  <si>
    <t xml:space="preserve">Electrico </t>
  </si>
  <si>
    <t>Fatiga física, lesiones osteomusculares (desgarros, tendinitis y distensiones)</t>
  </si>
  <si>
    <t>Uso de EPPS, capacitación de manejo de cargas. ,</t>
  </si>
  <si>
    <t>Capacitación en manejo adecuado de cargas.</t>
  </si>
  <si>
    <t>Calzado de seguridad</t>
  </si>
  <si>
    <t>1.Capacitación de manejo adecuado de cargas.
2. Capacitación de la importancia del trabajo en equipo</t>
  </si>
  <si>
    <t>Buen estado de tomas eléctricas, uso de canaletas para redes eléctricas.</t>
  </si>
  <si>
    <t>1. Implementación de programa de riesgo electrico
2. Capacitaciones riesgo electrico 
3. Cultura de  autocuidado y buenas practicas de la conexión a los tomas  
4.Inspecciones locativas, seguimiento a reportes de condiciones inseguras, alejar elementos combustibles de fuentes eléctricas. 
5.Señalización</t>
  </si>
  <si>
    <t>Herida, muerte, estrés, contusiones.</t>
  </si>
  <si>
    <t>Campañas de autocuidado e informar a su supervisor de contrato sobre su ubicación.</t>
  </si>
  <si>
    <t xml:space="preserve">Campañas de riesgo público, identificación de zonas de alto riesgo, uso de identificación visible. </t>
  </si>
  <si>
    <t xml:space="preserve">1. Campañas de riesgo público, identificación de zonas de alto riesgo, uso de identificación visible. </t>
  </si>
  <si>
    <t>Durante el desplazamiento del CREA a otro centro de trabajo se puede presentar robos, atracos, asaltos, atentados y orden público, extorsión.</t>
  </si>
  <si>
    <t xml:space="preserve">Durante el desplazamiento del CREA a otro centro de trabajo se puede presentar  accidentes de transito. </t>
  </si>
  <si>
    <t xml:space="preserve">Transito </t>
  </si>
  <si>
    <t xml:space="preserve">Arrollamientos, golpes, lesiones múltiples, muerte. </t>
  </si>
  <si>
    <t>Capacitaciones de Plan estratégico Vial</t>
  </si>
  <si>
    <t xml:space="preserve">Capacitaciones de Plan estrategico vial </t>
  </si>
  <si>
    <t>1. Implementación del Plan Estrategico Vial de la Entidad
2,Seguimiento con la promoción y prevención en las vias de la ciudad.</t>
  </si>
  <si>
    <t xml:space="preserve">Exposición al sol </t>
  </si>
  <si>
    <t xml:space="preserve">Manchas en la piel, dolor de cabeza, golpes de calor, deshidratación. </t>
  </si>
  <si>
    <t>Exposición a luz ultravioleta (Sol), al realizar las tareas en el CREA, ir de un contenedor a otro o quizas al salir del CREA para cumplir con sus obligaciones contractuales.</t>
  </si>
  <si>
    <t xml:space="preserve">Uso de camisa manga larga, hidratación constante, bloqueador solar, uso de gorra </t>
  </si>
  <si>
    <t xml:space="preserve">Sugerencia de uso de camisetas manga largas, Gorra </t>
  </si>
  <si>
    <t>Pausas activas durante las jornadas de trabajo, cultura de autocuidado con la piel.</t>
  </si>
  <si>
    <t>1. Manejo de pausas durante las jornadas de trabajo
2. Cultura de la importancia de usar bloqueador a diario 
3. Capacitaciones de promoción y prevención a la salud frente a las radiaciones ultravioletas</t>
  </si>
  <si>
    <t>Camisetas de algodón, gorras</t>
  </si>
  <si>
    <t xml:space="preserve">Contacto indirecto con superficies contaminadas, contacto estrecho con ciudadanía. </t>
  </si>
  <si>
    <t xml:space="preserve">Accidentes de Transito </t>
  </si>
  <si>
    <t>Vírus y bacterias</t>
  </si>
  <si>
    <t xml:space="preserve">Afectaciones respiratorias, dolor de cabeza, malestar general, fiebre, secreción nasal. </t>
  </si>
  <si>
    <t xml:space="preserve">Ventilación natural </t>
  </si>
  <si>
    <t xml:space="preserve">,Recomendación de uso de tapabocas y desinfección. </t>
  </si>
  <si>
    <t xml:space="preserve">Limpieza y desinfección de áreas de trabajo, puntos de desinfección. </t>
  </si>
  <si>
    <t xml:space="preserve">Recomendación de uso de tapabocas y desinfección. </t>
  </si>
  <si>
    <t>1.Generar autocuidado, recomendar uso de tapabocas, desinfección.</t>
  </si>
  <si>
    <t>Tapabocas</t>
  </si>
  <si>
    <t>Caída de objetos por mal almacenamiento de objetos en las bodegas del CREA</t>
  </si>
  <si>
    <t>Caída de objetos por mal almacenamiento de objetos en la oficina</t>
  </si>
  <si>
    <t xml:space="preserve">Exposición a riesgos climáticos extremos. </t>
  </si>
  <si>
    <t>Fenomenos naturales</t>
  </si>
  <si>
    <t xml:space="preserve">Lesiones a las personas, daños a la propiedad, perdidas económicas, perdida de información y equipos.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</si>
  <si>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</si>
  <si>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</si>
  <si>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Publicación de listado de números de emergencia, participación en simulacro nacional, capacitación a brigadistas, inspección a equipos de emergencias.</t>
  </si>
  <si>
    <t>Cinta antideslizante, barandas y seguiiento a la  estrucutura del escenario</t>
  </si>
  <si>
    <t>Seguimiento continuo a la estructura del CREA</t>
  </si>
  <si>
    <t xml:space="preserve">1. Actualización del Plan de emergencia cada vez que sea necesario.
2. Seguimiento a las capacitaciones de emergencia a los diferentes trabajadores de la Entidad
3. Capacitación a los brigadistas del espacio
4.Mantener con la buena señalización del espacio en cuanto emergencias </t>
  </si>
  <si>
    <t>Molestias osteomusculares, trastornos de la zona lumbar, alteraciones del sistema circulatorio, estrés aboral, cefaleas.</t>
  </si>
  <si>
    <t>Falta de Pausas, trabajo en otros espacios de la subdirección de formación de Idares, rotación de actividades, horas extras, descansos</t>
  </si>
  <si>
    <t xml:space="preserve">Aumentar la ejecución de pausas activas durante la jornada laboral. </t>
  </si>
  <si>
    <t>Técnicos de Inftraestructura</t>
  </si>
  <si>
    <t xml:space="preserve">Arreglos locativos </t>
  </si>
  <si>
    <t xml:space="preserve">
Desarrollo de actividades de trabajos manuales, reparación, restauración y mantenimiento locativo. 
</t>
  </si>
  <si>
    <t>Contratistas infraestructura</t>
  </si>
  <si>
    <t>Caídas a nivel   por defectos del piso,  distracciones, tropezones, objetos en áreas de paso peatonal, caídas a desnivel al subirse en escaleras o soportes para la realización de actividades en los talleres</t>
  </si>
  <si>
    <t>Lesiones, golpes, contusiones.</t>
  </si>
  <si>
    <t>Inspecciones de orden y aseo</t>
  </si>
  <si>
    <t>1.Jornadas de aseo
2.inspecciones locativas por parte de SST</t>
  </si>
  <si>
    <t xml:space="preserve">1. Aplicación del programa de orden y aseo con el equipo de infraestrucutura </t>
  </si>
  <si>
    <t>Contacto con elementos  corto punzantes de las maquinas, herramientas y materiales que se manipulan en el taller o espacios, golpes con partes de las máquinas, herramientas o demás objetos contundentes</t>
  </si>
  <si>
    <t>Cortaduras,lesiones, golpes ematomas.</t>
  </si>
  <si>
    <t>Elementos de protección personal</t>
  </si>
  <si>
    <t>Capacitaciones en manipulación adecuada de herramientas. Instructivo de manejo seguro de herramientas y máquinas.
Jornadas de inspecciones de EPP d</t>
  </si>
  <si>
    <t xml:space="preserve"> EPP especialmente de guantes. ( Contratistas )</t>
  </si>
  <si>
    <t xml:space="preserve">1. Aplicación del programa de orden y aseo con el equipo de infraestrucutura
2. Capacitaciones en manipulación adecuada de herramientas. Instructivo de manejo seguro de herramientas y máquinas. </t>
  </si>
  <si>
    <t>Primera matriz de riesgo del CREA Cantarrana 26/12/2023</t>
  </si>
  <si>
    <t>Movimientos repetitivos al manipular máquinas, herramientas, taladros, pulidoras,  y demás movimiento de este tipo generados por la actividad.</t>
  </si>
  <si>
    <t>1.Continuar con las campañas de pausas activas del Programa de Medicina Preventiva.
2.Indicar a los contratistas que se realicen exámenes médicos periódicos.</t>
  </si>
  <si>
    <t xml:space="preserve">Manipulación de cargas, objetos, materiales necesarios para los mantenimientos preventivos y correctivos, </t>
  </si>
  <si>
    <t>Manipulación de objetos, levantamiento, esfuerzo, requerido para el desempeño de la tarea.</t>
  </si>
  <si>
    <t>Biomecanico, Esfuerzo</t>
  </si>
  <si>
    <t>Presencia de bacterias, hongos, virus por cortadas, chuzones con objetos contaminados  utilizados en las actividades del taller.</t>
  </si>
  <si>
    <t>Infecciones por cortaduras, cefalea, fiebre.</t>
  </si>
  <si>
    <t xml:space="preserve">Biológico </t>
  </si>
  <si>
    <t>Capacitaciones de primeros auxilios</t>
  </si>
  <si>
    <t>Dotación y uso adecuado de EPP.</t>
  </si>
  <si>
    <t>Fumigación de plagas y control de roedores.</t>
  </si>
  <si>
    <t>Usos de EPPS.</t>
  </si>
  <si>
    <t xml:space="preserve">Contacto directo con animales (Conejos, gatos) se presume que en el espacio hay roedores y serpientes,
</t>
  </si>
  <si>
    <t>Animales</t>
  </si>
  <si>
    <t>Infecciones, cefalea, fiebre.</t>
  </si>
  <si>
    <t>contrataciónde de  las fumigación de plagas y control de roedores.</t>
  </si>
  <si>
    <t>Continuar la contrataciónde de  las fumigación de plagas y control de roedores.</t>
  </si>
  <si>
    <t>1.Generar autocuidado, recomendar uso de tapabocas, desinfección.
2. Continuar la contrataciónde de  las fumigación de plagas y control de roedores.</t>
  </si>
  <si>
    <t>Uso de EPPS e Higiene en el uso de materiales</t>
  </si>
  <si>
    <t>Contacto con objetos calientes, objetos cortan o pulen, Herramientas que se calientan por fricción y demás elementos que presenten esta condición dentro del área.</t>
  </si>
  <si>
    <t>Quemaduras, cortaduras, irritación en la piel y ojos.</t>
  </si>
  <si>
    <t xml:space="preserve">Uso de EPPS </t>
  </si>
  <si>
    <t>uso adecuado de EPP.</t>
  </si>
  <si>
    <t xml:space="preserve">Capacitaciones en prevención de accidentes para trabajos en caliente. </t>
  </si>
  <si>
    <t xml:space="preserve">Epps para trabajos en caliente </t>
  </si>
  <si>
    <t>1.Instructivo para trabajo en caliente.</t>
  </si>
  <si>
    <t>Contacto accidental con electricidad por uso de equipos eléctricos en los espacios del CREA o en el cambio de materiales electricos del espacio</t>
  </si>
  <si>
    <t>Señalización Riesgo Eléctrico.</t>
  </si>
  <si>
    <t>Capacitación en riesgo eléctrico.</t>
  </si>
  <si>
    <t>Señalización en zonas de Riesgo Eléctrico. Capacitaciones en control del Riesgo Eléctrico.</t>
  </si>
  <si>
    <t>Uso de EPP incluyendo botas y guantes dieléctricas.</t>
  </si>
  <si>
    <t>Trabajo en alturas</t>
  </si>
  <si>
    <t>Desarrollo de actividades de altura a mas de 2.0 mts desarrolladasen el CREA</t>
  </si>
  <si>
    <t>Uso de elementos de protección contra caidas en alturas</t>
  </si>
  <si>
    <t>Programa de Trabajo Seguro en Alturas. Continuar con capacitaciones y curso de competencias para trabajos en alturas y prevención de accidentes. Capacitaciones en administración de tareas de alto riesgo.</t>
  </si>
  <si>
    <t>Dotación y adecuado uso de EPP como overol, guantes, botas y casco de seguridad. Elementos de seguridad para trabajos en alturas como arnés, eslinga y líneas de vidad certificadas.</t>
  </si>
  <si>
    <t xml:space="preserve">Seguimiento al cumplimiento de la resolución 4272 del 2021 </t>
  </si>
  <si>
    <t>1. Seguimiento a la actualización y ejecución del programa seguro en alturas.</t>
  </si>
  <si>
    <t xml:space="preserve">Contratistas de servicios generales </t>
  </si>
  <si>
    <t>Espacios del CREA</t>
  </si>
  <si>
    <t xml:space="preserve">Limpieza y desinfección </t>
  </si>
  <si>
    <t xml:space="preserve">Limpiar los salones, baños y áreas comunes del CREA, preparar bebidas calientes a los trabajadores  </t>
  </si>
  <si>
    <t>No Rutinaria</t>
  </si>
  <si>
    <t>Contratistas Servicios Generales</t>
  </si>
  <si>
    <t>Exposición a  agentes biológicos por contacto  directo entre personas o contacto con objetos contaminado</t>
  </si>
  <si>
    <t>Dermatosis, reacciones alérgicas, enfermedades infectocontagiosas, alteraciones en los diferentes  sistemas.</t>
  </si>
  <si>
    <t>NA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</si>
  <si>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</si>
  <si>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</si>
  <si>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</si>
  <si>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</si>
  <si>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SI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</si>
  <si>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</si>
  <si>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</si>
  <si>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</si>
  <si>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</si>
  <si>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</si>
  <si>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</si>
  <si>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</si>
  <si>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</si>
  <si>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</si>
  <si>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</si>
  <si>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</si>
  <si>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</si>
  <si>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</si>
  <si>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</si>
  <si>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</si>
  <si>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</si>
  <si>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Realización de pausa activas y sensibilización de hábitos de vida saludable.</t>
  </si>
  <si>
    <t>Establecer pausas activas que permitan descansar</t>
  </si>
  <si>
    <t>Enfermedad laboral(lumbalgias)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</si>
  <si>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</si>
  <si>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</si>
  <si>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</si>
  <si>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</si>
  <si>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Programa de orden y aseo.</t>
  </si>
  <si>
    <t>Socialización  condiciones seguras.</t>
  </si>
  <si>
    <t>Accidente de trabajo(Fracturas)</t>
  </si>
  <si>
    <t>Programa de orden y aseo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</si>
  <si>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</si>
  <si>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</si>
  <si>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</si>
  <si>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</si>
  <si>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</si>
  <si>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</si>
  <si>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</si>
  <si>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</si>
  <si>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</si>
  <si>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</si>
  <si>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</si>
  <si>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</si>
  <si>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Contratistas de vigilancia</t>
  </si>
  <si>
    <t xml:space="preserve">Vigilancia del espacio </t>
  </si>
  <si>
    <t>Vigilar e inspeccionar los espacios del CREA</t>
  </si>
  <si>
    <t>1. Programa de orden y aseo</t>
  </si>
  <si>
    <t xml:space="preserve">1. Capacitación en Higiene Postural . 
2. Inspecciones de condiciones biomecánicas en el puesto de trabajo.
3. Implementar programa de pausas activas.          Verificar Procedimientos de  gestión de contratistas  y dar inducción del SG - SSST                                                          </t>
  </si>
  <si>
    <t>CREA MANITAS</t>
  </si>
  <si>
    <t>Cl. 70a Sur, Bogotá</t>
  </si>
  <si>
    <t>Administración del CREA Manitas</t>
  </si>
  <si>
    <t>Operativos del CREA Manitas</t>
  </si>
  <si>
    <t>Instalaciones del CREA Manitas</t>
  </si>
  <si>
    <t>Nivel 1, 2 y 3 Mas sotano y terraza</t>
  </si>
  <si>
    <t>Contestar correos electronicos,  buscar información, uso de teléfono, atención de publico interno y externo, reuniones, Digitalizar por tareas propias del trabajo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</si>
</sst>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Calibri"/>
      <family val="2"/>
    </font>
    <font>
      <sz val="7.75"/>
      <color indexed="8"/>
      <name val="Calibri"/>
      <family val="2"/>
    </font>
    <font>
      <sz val="9.2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186" fontId="6" fillId="0" borderId="0">
      <alignment/>
      <protection locked="0"/>
    </xf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4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6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4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49" fontId="78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Alignment="1" applyProtection="1">
      <alignment horizontal="center" vertical="center" wrapText="1"/>
      <protection locked="0"/>
    </xf>
    <xf numFmtId="0" fontId="17" fillId="32" borderId="0" xfId="0" applyFont="1" applyFill="1" applyAlignment="1">
      <alignment horizontal="center" vertical="center" wrapText="1"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16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ont="1" applyFill="1" applyBorder="1" applyAlignment="1" applyProtection="1">
      <alignment horizontal="center" vertical="center" wrapText="1"/>
      <protection locked="0"/>
    </xf>
    <xf numFmtId="0" fontId="13" fillId="38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18" fillId="36" borderId="15" xfId="61" applyFont="1" applyFill="1" applyBorder="1" applyAlignment="1" applyProtection="1">
      <alignment horizontal="center" vertical="center" wrapText="1"/>
      <protection/>
    </xf>
    <xf numFmtId="0" fontId="18" fillId="36" borderId="16" xfId="6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8" fillId="36" borderId="11" xfId="61" applyFont="1" applyFill="1" applyBorder="1" applyAlignment="1" applyProtection="1">
      <alignment horizontal="center" vertical="center" wrapText="1"/>
      <protection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0" fontId="75" fillId="37" borderId="17" xfId="0" applyFont="1" applyFill="1" applyBorder="1" applyAlignment="1" applyProtection="1">
      <alignment horizontal="center" vertical="center" wrapText="1"/>
      <protection/>
    </xf>
    <xf numFmtId="0" fontId="75" fillId="37" borderId="18" xfId="0" applyFont="1" applyFill="1" applyBorder="1" applyAlignment="1" applyProtection="1">
      <alignment horizontal="center" vertical="center" wrapText="1"/>
      <protection/>
    </xf>
    <xf numFmtId="0" fontId="75" fillId="37" borderId="10" xfId="0" applyFont="1" applyFill="1" applyBorder="1" applyAlignment="1" applyProtection="1">
      <alignment horizontal="center" vertical="center" wrapText="1"/>
      <protection/>
    </xf>
    <xf numFmtId="0" fontId="13" fillId="32" borderId="19" xfId="0" applyFont="1" applyFill="1" applyBorder="1" applyAlignment="1" applyProtection="1">
      <alignment horizontal="center" vertical="center" wrapText="1"/>
      <protection locked="0"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75" fillId="37" borderId="21" xfId="0" applyFont="1" applyFill="1" applyBorder="1" applyAlignment="1" applyProtection="1">
      <alignment horizontal="center" vertical="center"/>
      <protection/>
    </xf>
    <xf numFmtId="0" fontId="75" fillId="37" borderId="22" xfId="0" applyFont="1" applyFill="1" applyBorder="1" applyAlignment="1" applyProtection="1">
      <alignment horizontal="center" vertical="center"/>
      <protection/>
    </xf>
    <xf numFmtId="0" fontId="75" fillId="37" borderId="23" xfId="0" applyFont="1" applyFill="1" applyBorder="1" applyAlignment="1" applyProtection="1">
      <alignment horizontal="center" vertical="center"/>
      <protection/>
    </xf>
    <xf numFmtId="0" fontId="75" fillId="37" borderId="24" xfId="0" applyFont="1" applyFill="1" applyBorder="1" applyAlignment="1" applyProtection="1">
      <alignment horizontal="center" vertical="center"/>
      <protection/>
    </xf>
    <xf numFmtId="14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2" borderId="31" xfId="0" applyFont="1" applyFill="1" applyBorder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32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8" fillId="36" borderId="11" xfId="51" applyFont="1" applyFill="1" applyBorder="1" applyAlignment="1" applyProtection="1">
      <alignment horizontal="center" vertical="center" wrapText="1"/>
      <protection/>
    </xf>
    <xf numFmtId="0" fontId="18" fillId="36" borderId="15" xfId="0" applyFont="1" applyFill="1" applyBorder="1" applyAlignment="1" applyProtection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/>
    </xf>
    <xf numFmtId="0" fontId="79" fillId="0" borderId="17" xfId="0" applyFont="1" applyBorder="1" applyAlignment="1">
      <alignment horizontal="left"/>
    </xf>
    <xf numFmtId="0" fontId="79" fillId="0" borderId="10" xfId="0" applyFont="1" applyBorder="1" applyAlignment="1">
      <alignment horizontal="left"/>
    </xf>
    <xf numFmtId="49" fontId="79" fillId="0" borderId="17" xfId="0" applyNumberFormat="1" applyFont="1" applyBorder="1" applyAlignment="1">
      <alignment horizontal="left"/>
    </xf>
    <xf numFmtId="49" fontId="79" fillId="0" borderId="10" xfId="0" applyNumberFormat="1" applyFont="1" applyBorder="1" applyAlignment="1">
      <alignment horizontal="left"/>
    </xf>
    <xf numFmtId="14" fontId="79" fillId="34" borderId="17" xfId="0" applyNumberFormat="1" applyFont="1" applyFill="1" applyBorder="1" applyAlignment="1">
      <alignment horizontal="left"/>
    </xf>
    <xf numFmtId="14" fontId="79" fillId="34" borderId="10" xfId="0" applyNumberFormat="1" applyFont="1" applyFill="1" applyBorder="1" applyAlignment="1">
      <alignment horizontal="left"/>
    </xf>
    <xf numFmtId="0" fontId="80" fillId="0" borderId="19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5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5" xfId="0" applyNumberFormat="1" applyFont="1" applyFill="1" applyBorder="1" applyAlignment="1" applyProtection="1">
      <alignment horizontal="center" vertical="center" wrapText="1"/>
      <protection/>
    </xf>
    <xf numFmtId="9" fontId="2" fillId="32" borderId="40" xfId="0" applyNumberFormat="1" applyFont="1" applyFill="1" applyBorder="1" applyAlignment="1" applyProtection="1">
      <alignment horizontal="center" vertical="center" wrapText="1"/>
      <protection/>
    </xf>
    <xf numFmtId="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0" fillId="35" borderId="17" xfId="0" applyNumberFormat="1" applyFont="1" applyFill="1" applyBorder="1" applyAlignment="1" applyProtection="1">
      <alignment horizontal="center" vertical="center" wrapText="1"/>
      <protection/>
    </xf>
    <xf numFmtId="49" fontId="0" fillId="35" borderId="18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8" fillId="37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8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41" borderId="11" xfId="0" applyFont="1" applyFill="1" applyBorder="1" applyAlignment="1" applyProtection="1">
      <alignment horizontal="center" vertical="center"/>
      <protection/>
    </xf>
    <xf numFmtId="0" fontId="16" fillId="42" borderId="11" xfId="0" applyFont="1" applyFill="1" applyBorder="1" applyAlignment="1" applyProtection="1">
      <alignment horizontal="center" vertical="center"/>
      <protection/>
    </xf>
    <xf numFmtId="9" fontId="16" fillId="42" borderId="11" xfId="68" applyFont="1" applyFill="1" applyBorder="1" applyAlignment="1" applyProtection="1">
      <alignment horizontal="center" vertical="center"/>
      <protection/>
    </xf>
    <xf numFmtId="49" fontId="0" fillId="36" borderId="19" xfId="0" applyNumberFormat="1" applyFont="1" applyFill="1" applyBorder="1" applyAlignment="1" applyProtection="1">
      <alignment horizontal="center" vertical="center" wrapText="1"/>
      <protection/>
    </xf>
    <xf numFmtId="49" fontId="0" fillId="36" borderId="20" xfId="0" applyNumberFormat="1" applyFont="1" applyFill="1" applyBorder="1" applyAlignment="1" applyProtection="1">
      <alignment horizontal="center" vertical="center" wrapText="1"/>
      <protection/>
    </xf>
    <xf numFmtId="49" fontId="0" fillId="36" borderId="39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31" xfId="0" applyNumberFormat="1" applyFont="1" applyFill="1" applyBorder="1" applyAlignment="1" applyProtection="1">
      <alignment horizontal="center" vertical="center" wrapText="1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 applyProtection="1">
      <alignment horizontal="center" vertical="center" wrapText="1"/>
      <protection/>
    </xf>
    <xf numFmtId="9" fontId="0" fillId="35" borderId="40" xfId="0" applyNumberFormat="1" applyFont="1" applyFill="1" applyBorder="1" applyAlignment="1" applyProtection="1">
      <alignment horizontal="center" vertical="center" wrapText="1"/>
      <protection/>
    </xf>
    <xf numFmtId="9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78" fillId="37" borderId="17" xfId="0" applyNumberFormat="1" applyFont="1" applyFill="1" applyBorder="1" applyAlignment="1" applyProtection="1">
      <alignment horizontal="center" vertical="center" wrapText="1"/>
      <protection/>
    </xf>
    <xf numFmtId="49" fontId="78" fillId="37" borderId="18" xfId="0" applyNumberFormat="1" applyFont="1" applyFill="1" applyBorder="1" applyAlignment="1" applyProtection="1">
      <alignment horizontal="center" vertical="center" wrapText="1"/>
      <protection/>
    </xf>
    <xf numFmtId="1" fontId="2" fillId="32" borderId="15" xfId="0" applyNumberFormat="1" applyFont="1" applyFill="1" applyBorder="1" applyAlignment="1" applyProtection="1">
      <alignment horizontal="center" vertical="center" wrapText="1"/>
      <protection/>
    </xf>
    <xf numFmtId="1" fontId="2" fillId="32" borderId="40" xfId="0" applyNumberFormat="1" applyFont="1" applyFill="1" applyBorder="1" applyAlignment="1" applyProtection="1">
      <alignment horizontal="center" vertical="center" wrapText="1"/>
      <protection/>
    </xf>
    <xf numFmtId="1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78" fillId="37" borderId="17" xfId="0" applyFont="1" applyFill="1" applyBorder="1" applyAlignment="1" applyProtection="1">
      <alignment horizontal="center" vertical="center" wrapText="1"/>
      <protection/>
    </xf>
    <xf numFmtId="0" fontId="78" fillId="37" borderId="18" xfId="0" applyFont="1" applyFill="1" applyBorder="1" applyAlignment="1" applyProtection="1">
      <alignment horizontal="center" vertical="center" wrapText="1"/>
      <protection/>
    </xf>
    <xf numFmtId="0" fontId="78" fillId="37" borderId="10" xfId="0" applyFont="1" applyFill="1" applyBorder="1" applyAlignment="1" applyProtection="1">
      <alignment horizontal="center" vertical="center" wrapText="1"/>
      <protection/>
    </xf>
    <xf numFmtId="0" fontId="81" fillId="37" borderId="17" xfId="0" applyFont="1" applyFill="1" applyBorder="1" applyAlignment="1" applyProtection="1">
      <alignment horizontal="center" vertical="center" wrapText="1"/>
      <protection/>
    </xf>
    <xf numFmtId="0" fontId="81" fillId="37" borderId="18" xfId="0" applyFont="1" applyFill="1" applyBorder="1" applyAlignment="1" applyProtection="1">
      <alignment horizontal="center" vertical="center" wrapText="1"/>
      <protection/>
    </xf>
    <xf numFmtId="0" fontId="81" fillId="37" borderId="10" xfId="0" applyFont="1" applyFill="1" applyBorder="1" applyAlignment="1" applyProtection="1">
      <alignment horizontal="center" vertical="center" wrapText="1"/>
      <protection/>
    </xf>
    <xf numFmtId="0" fontId="12" fillId="39" borderId="17" xfId="0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horizontal="center" vertical="center" wrapText="1"/>
      <protection/>
    </xf>
    <xf numFmtId="1" fontId="9" fillId="39" borderId="11" xfId="0" applyNumberFormat="1" applyFont="1" applyFill="1" applyBorder="1" applyAlignment="1" applyProtection="1">
      <alignment horizontal="center" vertical="center" wrapText="1"/>
      <protection/>
    </xf>
    <xf numFmtId="9" fontId="9" fillId="39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left" vertical="center"/>
    </xf>
    <xf numFmtId="49" fontId="79" fillId="0" borderId="11" xfId="0" applyNumberFormat="1" applyFont="1" applyFill="1" applyBorder="1" applyAlignment="1">
      <alignment horizontal="left" vertical="center"/>
    </xf>
    <xf numFmtId="14" fontId="79" fillId="0" borderId="11" xfId="0" applyNumberFormat="1" applyFont="1" applyFill="1" applyBorder="1" applyAlignment="1">
      <alignment horizontal="left" vertical="center"/>
    </xf>
    <xf numFmtId="0" fontId="82" fillId="0" borderId="28" xfId="0" applyFont="1" applyFill="1" applyBorder="1" applyAlignment="1" applyProtection="1">
      <alignment horizontal="center" vertical="center"/>
      <protection locked="0"/>
    </xf>
    <xf numFmtId="0" fontId="82" fillId="0" borderId="29" xfId="0" applyFont="1" applyFill="1" applyBorder="1" applyAlignment="1" applyProtection="1">
      <alignment horizontal="center" vertical="center"/>
      <protection locked="0"/>
    </xf>
    <xf numFmtId="0" fontId="82" fillId="0" borderId="30" xfId="0" applyFont="1" applyFill="1" applyBorder="1" applyAlignment="1" applyProtection="1">
      <alignment horizontal="center" vertical="center" wrapText="1"/>
      <protection locked="0"/>
    </xf>
    <xf numFmtId="0" fontId="82" fillId="0" borderId="35" xfId="0" applyFont="1" applyFill="1" applyBorder="1" applyAlignment="1" applyProtection="1">
      <alignment horizontal="center" vertical="center"/>
      <protection locked="0"/>
    </xf>
    <xf numFmtId="0" fontId="82" fillId="0" borderId="36" xfId="0" applyFont="1" applyFill="1" applyBorder="1" applyAlignment="1" applyProtection="1">
      <alignment horizontal="center" vertical="center"/>
      <protection locked="0"/>
    </xf>
    <xf numFmtId="0" fontId="82" fillId="0" borderId="38" xfId="0" applyFont="1" applyFill="1" applyBorder="1" applyAlignment="1" applyProtection="1">
      <alignment horizontal="center" vertical="center" wrapText="1"/>
      <protection locked="0"/>
    </xf>
    <xf numFmtId="0" fontId="0" fillId="11" borderId="11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75"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625"/>
          <c:w val="0.97025"/>
          <c:h val="0.842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13546685"/>
        <c:axId val="54811302"/>
      </c:bar3D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466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6"/>
          <c:w val="0.4747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12175"/>
          <c:w val="0.322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625"/>
          <c:w val="0.5445"/>
          <c:h val="0.724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75"/>
          <c:y val="0.14775"/>
          <c:w val="0.343"/>
          <c:h val="0.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595"/>
          <c:w val="0.43725"/>
          <c:h val="0.72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2765"/>
          <c:w val="0.332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25"/>
          <c:y val="0.152"/>
          <c:w val="0.317"/>
          <c:h val="0.732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8025"/>
          <c:w val="0.34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118"/>
          <c:w val="0.35125"/>
          <c:h val="0.810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4675"/>
          <c:w val="0.34075"/>
          <c:h val="0.6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14775"/>
          <c:w val="0.3735"/>
          <c:h val="0.808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"/>
          <c:y val="0.1455"/>
          <c:w val="0.2917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3275"/>
          <c:w val="0.3195"/>
          <c:h val="0.756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5"/>
          <c:y val="0.117"/>
          <c:w val="0.317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27"/>
          <c:w val="0.9705"/>
          <c:h val="0.841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23539671"/>
        <c:axId val="10530448"/>
      </c:bar3D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396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5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27665169"/>
        <c:axId val="47659930"/>
      </c:bar3D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575"/>
          <c:w val="0.96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26286187"/>
        <c:axId val="35249092"/>
      </c:bar3D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25"/>
          <c:w val="0.50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8"/>
          <c:w val="0.343"/>
          <c:h val="0.8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025"/>
          <c:w val="0.583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20475"/>
          <c:w val="0.3352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25"/>
          <c:w val="0.97425"/>
          <c:h val="0.868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48806373"/>
        <c:axId val="36604174"/>
      </c:bar3D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3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125"/>
          <c:w val="0.9335"/>
          <c:h val="0.870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61002111"/>
        <c:axId val="12148088"/>
      </c:bar3D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7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25"/>
          <c:y val="0.22275"/>
          <c:w val="0.339"/>
          <c:h val="0.6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4</xdr:col>
      <xdr:colOff>180975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showGridLines="0" tabSelected="1"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1.7109375" style="25" customWidth="1"/>
    <col min="2" max="2" width="18.140625" style="25" customWidth="1"/>
    <col min="3" max="3" width="14.57421875" style="25" customWidth="1"/>
    <col min="4" max="4" width="8.8515625" style="25" customWidth="1"/>
    <col min="5" max="5" width="23.57421875" style="25" customWidth="1"/>
    <col min="6" max="6" width="13.00390625" style="25" customWidth="1"/>
    <col min="7" max="7" width="16.28125" style="25" customWidth="1"/>
    <col min="8" max="8" width="10.57421875" style="25" customWidth="1"/>
    <col min="9" max="9" width="13.00390625" style="25" customWidth="1"/>
    <col min="10" max="10" width="12.00390625" style="25" customWidth="1"/>
    <col min="11" max="11" width="9.8515625" style="25" customWidth="1"/>
    <col min="12" max="12" width="13.140625" style="25" customWidth="1"/>
    <col min="13" max="13" width="28.421875" style="25" customWidth="1"/>
    <col min="14" max="14" width="39.28125" style="25" customWidth="1"/>
    <col min="15" max="15" width="19.00390625" style="25" customWidth="1"/>
    <col min="16" max="16" width="22.00390625" style="25" customWidth="1"/>
    <col min="17" max="17" width="22.7109375" style="25" customWidth="1"/>
    <col min="18" max="19" width="28.28125" style="25" customWidth="1"/>
    <col min="20" max="20" width="16.00390625" style="29" customWidth="1"/>
    <col min="21" max="21" width="14.57421875" style="29" customWidth="1"/>
    <col min="22" max="22" width="14.7109375" style="29" customWidth="1"/>
    <col min="23" max="23" width="15.421875" style="29" customWidth="1"/>
    <col min="24" max="24" width="14.57421875" style="29" customWidth="1"/>
    <col min="25" max="25" width="14.140625" style="29" customWidth="1"/>
    <col min="26" max="26" width="18.57421875" style="29" customWidth="1"/>
    <col min="27" max="27" width="15.28125" style="29" customWidth="1"/>
    <col min="28" max="28" width="13.57421875" style="29" customWidth="1"/>
    <col min="29" max="29" width="12.00390625" style="25" customWidth="1"/>
    <col min="30" max="30" width="16.00390625" style="25" customWidth="1"/>
    <col min="31" max="31" width="17.140625" style="25" customWidth="1"/>
    <col min="32" max="32" width="27.28125" style="25" customWidth="1"/>
    <col min="33" max="33" width="15.7109375" style="25" customWidth="1"/>
    <col min="34" max="34" width="17.421875" style="25" customWidth="1"/>
    <col min="35" max="35" width="15.28125" style="25" customWidth="1"/>
    <col min="36" max="36" width="16.28125" style="25" customWidth="1"/>
    <col min="37" max="37" width="19.140625" style="25" customWidth="1"/>
    <col min="38" max="38" width="16.421875" style="25" customWidth="1"/>
    <col min="39" max="39" width="16.57421875" style="25" customWidth="1"/>
    <col min="40" max="42" width="19.140625" style="25" customWidth="1"/>
    <col min="43" max="43" width="24.421875" style="25" customWidth="1"/>
    <col min="4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69.140625" style="25" customWidth="1"/>
    <col min="49" max="49" width="25.140625" style="25" customWidth="1"/>
    <col min="50" max="50" width="27.421875" style="25" customWidth="1"/>
    <col min="51" max="51" width="21.7109375" style="25" customWidth="1"/>
    <col min="52" max="52" width="17.28125" style="25" customWidth="1"/>
    <col min="53" max="53" width="28.7109375" style="25" customWidth="1"/>
    <col min="54" max="54" width="15.140625" style="25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16384" width="9.140625" style="25" customWidth="1"/>
  </cols>
  <sheetData>
    <row r="1" spans="1:54" ht="33" customHeight="1">
      <c r="A1" s="24"/>
      <c r="B1" s="107"/>
      <c r="C1" s="108"/>
      <c r="D1" s="108"/>
      <c r="E1" s="109"/>
      <c r="F1" s="98" t="s">
        <v>182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100"/>
      <c r="BA1" s="92" t="s">
        <v>179</v>
      </c>
      <c r="BB1" s="93"/>
    </row>
    <row r="2" spans="1:54" ht="30" customHeight="1">
      <c r="A2" s="24"/>
      <c r="B2" s="110"/>
      <c r="C2" s="111"/>
      <c r="D2" s="111"/>
      <c r="E2" s="112"/>
      <c r="F2" s="101" t="s">
        <v>183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3"/>
      <c r="BA2" s="94" t="s">
        <v>180</v>
      </c>
      <c r="BB2" s="95"/>
    </row>
    <row r="3" spans="1:54" s="28" customFormat="1" ht="30" customHeight="1">
      <c r="A3" s="27"/>
      <c r="B3" s="113"/>
      <c r="C3" s="114"/>
      <c r="D3" s="114"/>
      <c r="E3" s="115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6"/>
      <c r="BA3" s="96" t="s">
        <v>181</v>
      </c>
      <c r="BB3" s="97"/>
    </row>
    <row r="4" spans="1:54" ht="15">
      <c r="A4" s="2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20"/>
    </row>
    <row r="5" spans="1:54" ht="20.25" customHeight="1">
      <c r="A5" s="24"/>
      <c r="B5" s="66" t="s">
        <v>164</v>
      </c>
      <c r="C5" s="67"/>
      <c r="D5" s="68"/>
      <c r="E5" s="68"/>
      <c r="F5" s="69"/>
      <c r="G5" s="70" t="s">
        <v>323</v>
      </c>
      <c r="H5" s="71"/>
      <c r="I5" s="71"/>
      <c r="J5" s="71"/>
      <c r="K5" s="71"/>
      <c r="L5" s="71"/>
      <c r="M5" s="72"/>
      <c r="N5" s="76"/>
      <c r="O5" s="16"/>
      <c r="P5" s="16"/>
      <c r="Q5" s="16"/>
      <c r="R5" s="16"/>
      <c r="S5" s="16"/>
      <c r="T5" s="66" t="s">
        <v>159</v>
      </c>
      <c r="U5" s="68"/>
      <c r="V5" s="68"/>
      <c r="W5" s="69"/>
      <c r="X5" s="70" t="s">
        <v>185</v>
      </c>
      <c r="Y5" s="71"/>
      <c r="Z5" s="71"/>
      <c r="AA5" s="71"/>
      <c r="AB5" s="81"/>
      <c r="AC5" s="82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</row>
    <row r="6" spans="1:54" ht="1.5" customHeight="1">
      <c r="A6" s="24"/>
      <c r="B6" s="66"/>
      <c r="C6" s="67"/>
      <c r="D6" s="68"/>
      <c r="E6" s="68"/>
      <c r="F6" s="69"/>
      <c r="G6" s="73"/>
      <c r="H6" s="74"/>
      <c r="I6" s="74"/>
      <c r="J6" s="74"/>
      <c r="K6" s="74"/>
      <c r="L6" s="74"/>
      <c r="M6" s="75"/>
      <c r="N6" s="77"/>
      <c r="O6" s="16"/>
      <c r="P6" s="16"/>
      <c r="Q6" s="16"/>
      <c r="R6" s="16"/>
      <c r="S6" s="16"/>
      <c r="T6" s="66"/>
      <c r="U6" s="68"/>
      <c r="V6" s="68"/>
      <c r="W6" s="69"/>
      <c r="X6" s="73"/>
      <c r="Y6" s="74"/>
      <c r="Z6" s="74"/>
      <c r="AA6" s="74"/>
      <c r="AB6" s="83"/>
      <c r="AC6" s="84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</row>
    <row r="7" spans="1:54" ht="32.25" customHeight="1">
      <c r="A7" s="24"/>
      <c r="B7" s="66" t="s">
        <v>161</v>
      </c>
      <c r="C7" s="67"/>
      <c r="D7" s="68"/>
      <c r="E7" s="68"/>
      <c r="F7" s="69"/>
      <c r="G7" s="166" t="s">
        <v>420</v>
      </c>
      <c r="H7" s="167"/>
      <c r="I7" s="167"/>
      <c r="J7" s="167"/>
      <c r="K7" s="167"/>
      <c r="L7" s="167"/>
      <c r="M7" s="168"/>
      <c r="N7" s="57"/>
      <c r="O7" s="16"/>
      <c r="P7" s="16"/>
      <c r="Q7" s="16"/>
      <c r="R7" s="16"/>
      <c r="S7" s="16"/>
      <c r="T7" s="66" t="s">
        <v>160</v>
      </c>
      <c r="U7" s="68"/>
      <c r="V7" s="68"/>
      <c r="W7" s="69"/>
      <c r="X7" s="73" t="s">
        <v>421</v>
      </c>
      <c r="Y7" s="74"/>
      <c r="Z7" s="74"/>
      <c r="AA7" s="74"/>
      <c r="AB7" s="83"/>
      <c r="AC7" s="84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</row>
    <row r="8" spans="1:54" ht="3" customHeight="1">
      <c r="A8" s="24"/>
      <c r="B8" s="66"/>
      <c r="C8" s="67"/>
      <c r="D8" s="68"/>
      <c r="E8" s="68"/>
      <c r="F8" s="69"/>
      <c r="G8" s="169"/>
      <c r="H8" s="170"/>
      <c r="I8" s="170"/>
      <c r="J8" s="170"/>
      <c r="K8" s="170"/>
      <c r="L8" s="170"/>
      <c r="M8" s="171"/>
      <c r="N8" s="57"/>
      <c r="O8" s="16"/>
      <c r="P8" s="16"/>
      <c r="Q8" s="16"/>
      <c r="R8" s="16"/>
      <c r="S8" s="16"/>
      <c r="T8" s="66"/>
      <c r="U8" s="68"/>
      <c r="V8" s="68"/>
      <c r="W8" s="69"/>
      <c r="X8" s="85"/>
      <c r="Y8" s="86"/>
      <c r="Z8" s="86"/>
      <c r="AA8" s="86"/>
      <c r="AB8" s="87"/>
      <c r="AC8" s="88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</row>
    <row r="9" spans="1:54" ht="15">
      <c r="A9" s="24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</row>
    <row r="10" spans="1:59" ht="15.75">
      <c r="A10" s="24"/>
      <c r="B10" s="60" t="s">
        <v>17</v>
      </c>
      <c r="C10" s="60"/>
      <c r="D10" s="60"/>
      <c r="E10" s="60"/>
      <c r="F10" s="60"/>
      <c r="G10" s="60" t="s">
        <v>8</v>
      </c>
      <c r="H10" s="60"/>
      <c r="I10" s="60"/>
      <c r="J10" s="60"/>
      <c r="K10" s="60"/>
      <c r="L10" s="60" t="s">
        <v>86</v>
      </c>
      <c r="M10" s="60"/>
      <c r="N10" s="60" t="s">
        <v>158</v>
      </c>
      <c r="O10" s="60"/>
      <c r="P10" s="60"/>
      <c r="Q10" s="61" t="s">
        <v>173</v>
      </c>
      <c r="R10" s="62"/>
      <c r="S10" s="63"/>
      <c r="T10" s="60" t="s">
        <v>15</v>
      </c>
      <c r="U10" s="60"/>
      <c r="V10" s="60"/>
      <c r="W10" s="60"/>
      <c r="X10" s="60"/>
      <c r="Y10" s="60"/>
      <c r="Z10" s="60"/>
      <c r="AA10" s="60"/>
      <c r="AB10" s="35"/>
      <c r="AC10" s="60" t="s">
        <v>16</v>
      </c>
      <c r="AD10" s="60"/>
      <c r="AE10" s="60"/>
      <c r="AF10" s="60"/>
      <c r="AG10" s="60"/>
      <c r="AH10" s="60" t="s">
        <v>146</v>
      </c>
      <c r="AI10" s="60"/>
      <c r="AJ10" s="60"/>
      <c r="AK10" s="60"/>
      <c r="AL10" s="60"/>
      <c r="AM10" s="60"/>
      <c r="AN10" s="60"/>
      <c r="AO10" s="60"/>
      <c r="AP10" s="61" t="s">
        <v>178</v>
      </c>
      <c r="AQ10" s="62"/>
      <c r="AR10" s="63"/>
      <c r="AS10" s="60" t="s">
        <v>147</v>
      </c>
      <c r="AT10" s="60"/>
      <c r="AU10" s="60"/>
      <c r="AV10" s="60"/>
      <c r="AW10" s="60"/>
      <c r="AX10" s="60" t="s">
        <v>18</v>
      </c>
      <c r="AY10" s="60"/>
      <c r="AZ10" s="60"/>
      <c r="BA10" s="60"/>
      <c r="BB10" s="60"/>
      <c r="BC10" s="26"/>
      <c r="BD10" s="26"/>
      <c r="BE10" s="26"/>
      <c r="BF10" s="26"/>
      <c r="BG10" s="26"/>
    </row>
    <row r="11" spans="1:54" ht="15">
      <c r="A11" s="24"/>
      <c r="B11" s="59" t="s">
        <v>156</v>
      </c>
      <c r="C11" s="90" t="s">
        <v>165</v>
      </c>
      <c r="D11" s="59" t="s">
        <v>157</v>
      </c>
      <c r="E11" s="59" t="s">
        <v>166</v>
      </c>
      <c r="F11" s="59" t="s">
        <v>9</v>
      </c>
      <c r="G11" s="59" t="s">
        <v>10</v>
      </c>
      <c r="H11" s="58" t="s">
        <v>4</v>
      </c>
      <c r="I11" s="58" t="s">
        <v>6</v>
      </c>
      <c r="J11" s="58" t="s">
        <v>7</v>
      </c>
      <c r="K11" s="58" t="s">
        <v>5</v>
      </c>
      <c r="L11" s="89" t="s">
        <v>28</v>
      </c>
      <c r="M11" s="89" t="s">
        <v>29</v>
      </c>
      <c r="N11" s="59" t="s">
        <v>167</v>
      </c>
      <c r="O11" s="89" t="s">
        <v>168</v>
      </c>
      <c r="P11" s="58" t="s">
        <v>169</v>
      </c>
      <c r="Q11" s="55" t="s">
        <v>170</v>
      </c>
      <c r="R11" s="55" t="s">
        <v>171</v>
      </c>
      <c r="S11" s="55" t="s">
        <v>172</v>
      </c>
      <c r="T11" s="58" t="s">
        <v>141</v>
      </c>
      <c r="U11" s="58" t="s">
        <v>142</v>
      </c>
      <c r="V11" s="58" t="s">
        <v>143</v>
      </c>
      <c r="W11" s="58" t="s">
        <v>12</v>
      </c>
      <c r="X11" s="58" t="s">
        <v>144</v>
      </c>
      <c r="Y11" s="58" t="s">
        <v>145</v>
      </c>
      <c r="Z11" s="58" t="s">
        <v>13</v>
      </c>
      <c r="AA11" s="58" t="s">
        <v>174</v>
      </c>
      <c r="AB11" s="55" t="s">
        <v>175</v>
      </c>
      <c r="AC11" s="59" t="s">
        <v>19</v>
      </c>
      <c r="AD11" s="59" t="s">
        <v>20</v>
      </c>
      <c r="AE11" s="59" t="s">
        <v>21</v>
      </c>
      <c r="AF11" s="59" t="s">
        <v>22</v>
      </c>
      <c r="AG11" s="59" t="s">
        <v>23</v>
      </c>
      <c r="AH11" s="58" t="s">
        <v>96</v>
      </c>
      <c r="AI11" s="58" t="s">
        <v>25</v>
      </c>
      <c r="AJ11" s="58" t="s">
        <v>97</v>
      </c>
      <c r="AK11" s="58" t="s">
        <v>26</v>
      </c>
      <c r="AL11" s="58" t="s">
        <v>24</v>
      </c>
      <c r="AM11" s="58" t="s">
        <v>27</v>
      </c>
      <c r="AN11" s="58" t="s">
        <v>162</v>
      </c>
      <c r="AO11" s="58" t="s">
        <v>14</v>
      </c>
      <c r="AP11" s="55" t="s">
        <v>175</v>
      </c>
      <c r="AQ11" s="55" t="s">
        <v>176</v>
      </c>
      <c r="AR11" s="55" t="s">
        <v>177</v>
      </c>
      <c r="AS11" s="59" t="s">
        <v>0</v>
      </c>
      <c r="AT11" s="59" t="s">
        <v>1</v>
      </c>
      <c r="AU11" s="59" t="s">
        <v>2</v>
      </c>
      <c r="AV11" s="59" t="s">
        <v>3</v>
      </c>
      <c r="AW11" s="59" t="s">
        <v>11</v>
      </c>
      <c r="AX11" s="59" t="s">
        <v>151</v>
      </c>
      <c r="AY11" s="59" t="s">
        <v>152</v>
      </c>
      <c r="AZ11" s="59" t="s">
        <v>18</v>
      </c>
      <c r="BA11" s="59"/>
      <c r="BB11" s="59"/>
    </row>
    <row r="12" spans="1:54" s="45" customFormat="1" ht="49.5" customHeight="1">
      <c r="A12" s="44"/>
      <c r="B12" s="59"/>
      <c r="C12" s="91"/>
      <c r="D12" s="59"/>
      <c r="E12" s="59"/>
      <c r="F12" s="59"/>
      <c r="G12" s="59"/>
      <c r="H12" s="58"/>
      <c r="I12" s="58"/>
      <c r="J12" s="58"/>
      <c r="K12" s="58"/>
      <c r="L12" s="89"/>
      <c r="M12" s="89"/>
      <c r="N12" s="59"/>
      <c r="O12" s="89"/>
      <c r="P12" s="58"/>
      <c r="Q12" s="56"/>
      <c r="R12" s="56"/>
      <c r="S12" s="56"/>
      <c r="T12" s="58"/>
      <c r="U12" s="58"/>
      <c r="V12" s="58"/>
      <c r="W12" s="58"/>
      <c r="X12" s="58"/>
      <c r="Y12" s="58"/>
      <c r="Z12" s="58"/>
      <c r="AA12" s="58"/>
      <c r="AB12" s="56"/>
      <c r="AC12" s="59"/>
      <c r="AD12" s="59"/>
      <c r="AE12" s="59"/>
      <c r="AF12" s="59"/>
      <c r="AG12" s="59"/>
      <c r="AH12" s="58"/>
      <c r="AI12" s="58"/>
      <c r="AJ12" s="58"/>
      <c r="AK12" s="58"/>
      <c r="AL12" s="58"/>
      <c r="AM12" s="58"/>
      <c r="AN12" s="58"/>
      <c r="AO12" s="58"/>
      <c r="AP12" s="56"/>
      <c r="AQ12" s="56"/>
      <c r="AR12" s="56"/>
      <c r="AS12" s="59"/>
      <c r="AT12" s="59"/>
      <c r="AU12" s="59"/>
      <c r="AV12" s="59"/>
      <c r="AW12" s="59"/>
      <c r="AX12" s="59"/>
      <c r="AY12" s="59"/>
      <c r="AZ12" s="46" t="s">
        <v>153</v>
      </c>
      <c r="BA12" s="46" t="s">
        <v>154</v>
      </c>
      <c r="BB12" s="46" t="s">
        <v>155</v>
      </c>
    </row>
    <row r="13" spans="1:54" s="28" customFormat="1" ht="121.5" customHeight="1">
      <c r="A13" s="39"/>
      <c r="B13" s="172" t="s">
        <v>422</v>
      </c>
      <c r="C13" s="172" t="s">
        <v>186</v>
      </c>
      <c r="D13" s="40" t="s">
        <v>210</v>
      </c>
      <c r="E13" s="41" t="s">
        <v>426</v>
      </c>
      <c r="F13" s="41" t="s">
        <v>188</v>
      </c>
      <c r="G13" s="41" t="s">
        <v>240</v>
      </c>
      <c r="H13" s="41">
        <v>0</v>
      </c>
      <c r="I13" s="41">
        <v>2</v>
      </c>
      <c r="J13" s="41">
        <v>0</v>
      </c>
      <c r="K13" s="42">
        <v>2</v>
      </c>
      <c r="L13" s="41" t="s">
        <v>148</v>
      </c>
      <c r="M13" s="41" t="s">
        <v>53</v>
      </c>
      <c r="N13" s="41" t="s">
        <v>216</v>
      </c>
      <c r="O13" s="41" t="s">
        <v>255</v>
      </c>
      <c r="P13" s="41" t="s">
        <v>201</v>
      </c>
      <c r="Q13" s="41" t="s">
        <v>199</v>
      </c>
      <c r="R13" s="41" t="s">
        <v>193</v>
      </c>
      <c r="S13" s="41" t="s">
        <v>192</v>
      </c>
      <c r="T13" s="41">
        <v>2</v>
      </c>
      <c r="U13" s="41">
        <v>3</v>
      </c>
      <c r="V13" s="38">
        <v>6</v>
      </c>
      <c r="W13" s="42" t="str">
        <f aca="true" t="shared" si="0" ref="W13:W25">IF(AND(V13&gt;=0,V13&lt;=4),"BAJO",IF(AND(V13&gt;=6,V13&lt;=8),"MEDIO",IF(AND(V13&gt;=10,V13&lt;=20),"ALTO",IF(AND(V13&gt;=24,V13&lt;=40),"MUY ALTO"))))</f>
        <v>MEDIO</v>
      </c>
      <c r="X13" s="41">
        <v>25</v>
      </c>
      <c r="Y13" s="42">
        <f aca="true" t="shared" si="1" ref="Y13:Y25">+V13*X13</f>
        <v>150</v>
      </c>
      <c r="Z13" s="42" t="str">
        <f aca="true" t="shared" si="2" ref="Z13:Z45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42" t="str">
        <f aca="true" t="shared" si="3" ref="AA13:AA37">+IF(AND(Y13&gt;=0.1,Y13&lt;=31),"IV",IF(AND(Y13&gt;=40,Y13&lt;=120),"III",IF(AND(Y13&gt;=150,Y13&lt;=500),"II",IF(AND(Y13&gt;=600,Y13&lt;=4000),"I",IF(AND(Y13=0),"-")))))</f>
        <v>II</v>
      </c>
      <c r="AB13" s="42">
        <v>2</v>
      </c>
      <c r="AC13" s="41" t="s">
        <v>193</v>
      </c>
      <c r="AD13" s="41" t="s">
        <v>193</v>
      </c>
      <c r="AE13" s="41" t="s">
        <v>193</v>
      </c>
      <c r="AF13" s="37" t="s">
        <v>207</v>
      </c>
      <c r="AG13" s="41" t="s">
        <v>193</v>
      </c>
      <c r="AH13" s="41">
        <v>2</v>
      </c>
      <c r="AI13" s="41">
        <v>2</v>
      </c>
      <c r="AJ13" s="42">
        <f aca="true" t="shared" si="4" ref="AJ13:AJ25">+AH13*AI13</f>
        <v>4</v>
      </c>
      <c r="AK13" s="42" t="str">
        <f aca="true" t="shared" si="5" ref="AK13:AK25">IF(AND(AJ13&gt;=0,AJ13&lt;=4),"BAJO",IF(AND(AJ13&gt;=6,AJ13&lt;=8),"MEDIO",IF(AND(AJ13&gt;=10,AJ13&lt;=20),"ALTO",IF(AND(AJ13&gt;=24,AJ13&lt;=40),"MUY ALTO"))))</f>
        <v>BAJO</v>
      </c>
      <c r="AL13" s="41">
        <v>10</v>
      </c>
      <c r="AM13" s="38">
        <f aca="true" t="shared" si="6" ref="AM13:AM37">+AJ13*AL13</f>
        <v>40</v>
      </c>
      <c r="AN13" s="42" t="str">
        <f aca="true" t="shared" si="7" ref="AN13:AN25"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8" t="str">
        <f>+IF(AND(AM13&gt;=0.1,AM13&lt;=31),"IV",IF(AND(AM13&gt;=40,AM13&lt;=120),"III",IF(AND(AM13&gt;=150,AM13&lt;=500),"II",IF(AND(AM13&gt;=600,AM13&lt;=4000),"I",IF(AND(AM13=0),"-")))))</f>
        <v>III</v>
      </c>
      <c r="AP13" s="38">
        <v>2</v>
      </c>
      <c r="AQ13" s="38" t="s">
        <v>194</v>
      </c>
      <c r="AR13" s="38" t="s">
        <v>195</v>
      </c>
      <c r="AS13" s="41" t="s">
        <v>193</v>
      </c>
      <c r="AT13" s="41" t="s">
        <v>193</v>
      </c>
      <c r="AU13" s="38" t="s">
        <v>193</v>
      </c>
      <c r="AV13" s="38" t="s">
        <v>197</v>
      </c>
      <c r="AW13" s="41" t="s">
        <v>193</v>
      </c>
      <c r="AX13" s="37" t="s">
        <v>196</v>
      </c>
      <c r="AY13" s="43"/>
      <c r="AZ13" s="43"/>
      <c r="BA13" s="37"/>
      <c r="BB13" s="37" t="s">
        <v>163</v>
      </c>
    </row>
    <row r="14" spans="1:54" s="28" customFormat="1" ht="119.25" customHeight="1">
      <c r="A14" s="39"/>
      <c r="B14" s="172" t="s">
        <v>422</v>
      </c>
      <c r="C14" s="172" t="s">
        <v>186</v>
      </c>
      <c r="D14" s="40" t="s">
        <v>210</v>
      </c>
      <c r="E14" s="41" t="s">
        <v>426</v>
      </c>
      <c r="F14" s="41" t="s">
        <v>188</v>
      </c>
      <c r="G14" s="41" t="s">
        <v>241</v>
      </c>
      <c r="H14" s="41">
        <v>0</v>
      </c>
      <c r="I14" s="41">
        <v>2</v>
      </c>
      <c r="J14" s="41">
        <v>0</v>
      </c>
      <c r="K14" s="42">
        <v>2</v>
      </c>
      <c r="L14" s="41" t="s">
        <v>148</v>
      </c>
      <c r="M14" s="41" t="s">
        <v>52</v>
      </c>
      <c r="N14" s="41" t="s">
        <v>198</v>
      </c>
      <c r="O14" s="41" t="s">
        <v>255</v>
      </c>
      <c r="P14" s="41" t="s">
        <v>191</v>
      </c>
      <c r="Q14" s="41" t="s">
        <v>200</v>
      </c>
      <c r="R14" s="41" t="s">
        <v>193</v>
      </c>
      <c r="S14" s="41" t="s">
        <v>192</v>
      </c>
      <c r="T14" s="41">
        <v>2</v>
      </c>
      <c r="U14" s="41">
        <v>3</v>
      </c>
      <c r="V14" s="38">
        <f aca="true" t="shared" si="8" ref="V14:V26">+T14*U14</f>
        <v>6</v>
      </c>
      <c r="W14" s="42" t="str">
        <f t="shared" si="0"/>
        <v>MEDIO</v>
      </c>
      <c r="X14" s="41">
        <v>25</v>
      </c>
      <c r="Y14" s="42">
        <f t="shared" si="1"/>
        <v>150</v>
      </c>
      <c r="Z14" s="42" t="str">
        <f t="shared" si="2"/>
        <v>RIESGO NO ACEPTABLE O ACEPTABLE CON CONTROL ESPECIFICO</v>
      </c>
      <c r="AA14" s="42" t="str">
        <f t="shared" si="3"/>
        <v>II</v>
      </c>
      <c r="AB14" s="42">
        <v>2</v>
      </c>
      <c r="AC14" s="41" t="s">
        <v>193</v>
      </c>
      <c r="AD14" s="41" t="s">
        <v>193</v>
      </c>
      <c r="AE14" s="41" t="s">
        <v>193</v>
      </c>
      <c r="AF14" s="37" t="s">
        <v>207</v>
      </c>
      <c r="AG14" s="41" t="s">
        <v>193</v>
      </c>
      <c r="AH14" s="41">
        <v>2</v>
      </c>
      <c r="AI14" s="41">
        <v>2</v>
      </c>
      <c r="AJ14" s="42">
        <f t="shared" si="4"/>
        <v>4</v>
      </c>
      <c r="AK14" s="42" t="str">
        <f t="shared" si="5"/>
        <v>BAJO</v>
      </c>
      <c r="AL14" s="41">
        <v>10</v>
      </c>
      <c r="AM14" s="38">
        <f t="shared" si="6"/>
        <v>40</v>
      </c>
      <c r="AN14" s="42" t="str">
        <f t="shared" si="7"/>
        <v>RIESGO MEJORABLE</v>
      </c>
      <c r="AO14" s="38" t="str">
        <f>+IF(AND(AM14&gt;=0.1,AM14&lt;=31),"IV",IF(AND(AM14&gt;=40,AM14&lt;=120),"III",IF(AND(AM14&gt;=150,AM14&lt;=500),"II",IF(AND(AM14&gt;=600,AM14&lt;=4000),"I",IF(AND(AM14=0),"-")))))</f>
        <v>III</v>
      </c>
      <c r="AP14" s="38">
        <v>2</v>
      </c>
      <c r="AQ14" s="38" t="s">
        <v>202</v>
      </c>
      <c r="AR14" s="38" t="s">
        <v>195</v>
      </c>
      <c r="AS14" s="41" t="s">
        <v>193</v>
      </c>
      <c r="AT14" s="41" t="s">
        <v>193</v>
      </c>
      <c r="AU14" s="38" t="s">
        <v>193</v>
      </c>
      <c r="AV14" s="38" t="s">
        <v>197</v>
      </c>
      <c r="AW14" s="41" t="s">
        <v>193</v>
      </c>
      <c r="AX14" s="37" t="s">
        <v>196</v>
      </c>
      <c r="AY14" s="43"/>
      <c r="AZ14" s="43"/>
      <c r="BA14" s="37"/>
      <c r="BB14" s="37" t="s">
        <v>163</v>
      </c>
    </row>
    <row r="15" spans="1:54" s="28" customFormat="1" ht="100.5" customHeight="1">
      <c r="A15" s="39"/>
      <c r="B15" s="172" t="s">
        <v>422</v>
      </c>
      <c r="C15" s="172" t="s">
        <v>186</v>
      </c>
      <c r="D15" s="40" t="s">
        <v>210</v>
      </c>
      <c r="E15" s="41" t="s">
        <v>426</v>
      </c>
      <c r="F15" s="41" t="s">
        <v>188</v>
      </c>
      <c r="G15" s="41" t="s">
        <v>240</v>
      </c>
      <c r="H15" s="41">
        <v>0</v>
      </c>
      <c r="I15" s="41">
        <v>2</v>
      </c>
      <c r="J15" s="41">
        <v>0</v>
      </c>
      <c r="K15" s="42">
        <v>2</v>
      </c>
      <c r="L15" s="41" t="s">
        <v>75</v>
      </c>
      <c r="M15" s="41" t="s">
        <v>76</v>
      </c>
      <c r="N15" s="41" t="s">
        <v>203</v>
      </c>
      <c r="O15" s="41" t="s">
        <v>256</v>
      </c>
      <c r="P15" s="41" t="s">
        <v>204</v>
      </c>
      <c r="Q15" s="41" t="s">
        <v>193</v>
      </c>
      <c r="R15" s="41" t="s">
        <v>193</v>
      </c>
      <c r="S15" s="41" t="s">
        <v>205</v>
      </c>
      <c r="T15" s="41">
        <v>2</v>
      </c>
      <c r="U15" s="41">
        <v>3</v>
      </c>
      <c r="V15" s="38">
        <f t="shared" si="8"/>
        <v>6</v>
      </c>
      <c r="W15" s="42" t="str">
        <f t="shared" si="0"/>
        <v>MEDIO</v>
      </c>
      <c r="X15" s="41">
        <v>25</v>
      </c>
      <c r="Y15" s="42">
        <f t="shared" si="1"/>
        <v>150</v>
      </c>
      <c r="Z15" s="42" t="str">
        <f t="shared" si="2"/>
        <v>RIESGO NO ACEPTABLE O ACEPTABLE CON CONTROL ESPECIFICO</v>
      </c>
      <c r="AA15" s="42" t="str">
        <f t="shared" si="3"/>
        <v>II</v>
      </c>
      <c r="AB15" s="42">
        <v>2</v>
      </c>
      <c r="AC15" s="41" t="s">
        <v>193</v>
      </c>
      <c r="AD15" s="41" t="s">
        <v>193</v>
      </c>
      <c r="AE15" s="41" t="s">
        <v>193</v>
      </c>
      <c r="AF15" s="37" t="s">
        <v>206</v>
      </c>
      <c r="AG15" s="41" t="s">
        <v>193</v>
      </c>
      <c r="AH15" s="41">
        <v>2</v>
      </c>
      <c r="AI15" s="41">
        <v>1</v>
      </c>
      <c r="AJ15" s="42">
        <f t="shared" si="4"/>
        <v>2</v>
      </c>
      <c r="AK15" s="42" t="str">
        <f t="shared" si="5"/>
        <v>BAJO</v>
      </c>
      <c r="AL15" s="41">
        <v>10</v>
      </c>
      <c r="AM15" s="38">
        <f t="shared" si="6"/>
        <v>20</v>
      </c>
      <c r="AN15" s="42" t="str">
        <f t="shared" si="7"/>
        <v>RIESGO ACEPTABLE</v>
      </c>
      <c r="AO15" s="38" t="str">
        <f aca="true" t="shared" si="9" ref="AO15:AO25">+IF(AND(AM15&gt;=0.1,AM15&lt;=31),"IV",IF(AND(AM15&gt;=40,AM15&lt;=120),"III",IF(AND(AM15&gt;=150,AM15&lt;=500),"II",IF(AND(AM15&gt;=600,AM15&lt;=4000),"I",IF(AND(AM15=0),"-")))))</f>
        <v>IV</v>
      </c>
      <c r="AP15" s="38">
        <v>2</v>
      </c>
      <c r="AQ15" s="38" t="s">
        <v>208</v>
      </c>
      <c r="AR15" s="38" t="s">
        <v>195</v>
      </c>
      <c r="AS15" s="41" t="s">
        <v>193</v>
      </c>
      <c r="AT15" s="41" t="s">
        <v>193</v>
      </c>
      <c r="AU15" s="38" t="s">
        <v>193</v>
      </c>
      <c r="AV15" s="38" t="s">
        <v>209</v>
      </c>
      <c r="AW15" s="41" t="s">
        <v>193</v>
      </c>
      <c r="AX15" s="37" t="s">
        <v>196</v>
      </c>
      <c r="AY15" s="43"/>
      <c r="AZ15" s="43"/>
      <c r="BA15" s="37"/>
      <c r="BB15" s="37" t="s">
        <v>163</v>
      </c>
    </row>
    <row r="16" spans="1:54" s="28" customFormat="1" ht="126" customHeight="1">
      <c r="A16" s="39"/>
      <c r="B16" s="172" t="s">
        <v>422</v>
      </c>
      <c r="C16" s="172" t="s">
        <v>186</v>
      </c>
      <c r="D16" s="40" t="s">
        <v>187</v>
      </c>
      <c r="E16" s="41" t="s">
        <v>426</v>
      </c>
      <c r="F16" s="41" t="s">
        <v>188</v>
      </c>
      <c r="G16" s="41" t="s">
        <v>242</v>
      </c>
      <c r="H16" s="41">
        <v>0</v>
      </c>
      <c r="I16" s="41">
        <v>2</v>
      </c>
      <c r="J16" s="41">
        <v>0</v>
      </c>
      <c r="K16" s="42">
        <v>2</v>
      </c>
      <c r="L16" s="41" t="s">
        <v>35</v>
      </c>
      <c r="M16" s="41" t="s">
        <v>39</v>
      </c>
      <c r="N16" s="41" t="s">
        <v>211</v>
      </c>
      <c r="O16" s="41" t="s">
        <v>257</v>
      </c>
      <c r="P16" s="41" t="s">
        <v>213</v>
      </c>
      <c r="Q16" s="41" t="s">
        <v>248</v>
      </c>
      <c r="R16" s="41" t="s">
        <v>212</v>
      </c>
      <c r="S16" s="41" t="s">
        <v>249</v>
      </c>
      <c r="T16" s="41">
        <v>1</v>
      </c>
      <c r="U16" s="41">
        <v>3</v>
      </c>
      <c r="V16" s="38">
        <f t="shared" si="8"/>
        <v>3</v>
      </c>
      <c r="W16" s="42" t="str">
        <f t="shared" si="0"/>
        <v>BAJO</v>
      </c>
      <c r="X16" s="41">
        <v>25</v>
      </c>
      <c r="Y16" s="42">
        <f t="shared" si="1"/>
        <v>75</v>
      </c>
      <c r="Z16" s="42" t="str">
        <f t="shared" si="2"/>
        <v>RIESGO MEJORABLE</v>
      </c>
      <c r="AA16" s="42" t="str">
        <f t="shared" si="3"/>
        <v>III</v>
      </c>
      <c r="AB16" s="42">
        <v>2</v>
      </c>
      <c r="AC16" s="41" t="s">
        <v>193</v>
      </c>
      <c r="AD16" s="41" t="s">
        <v>193</v>
      </c>
      <c r="AE16" s="41" t="s">
        <v>214</v>
      </c>
      <c r="AF16" s="37" t="s">
        <v>215</v>
      </c>
      <c r="AG16" s="41" t="s">
        <v>193</v>
      </c>
      <c r="AH16" s="41">
        <v>1</v>
      </c>
      <c r="AI16" s="41">
        <v>1</v>
      </c>
      <c r="AJ16" s="42">
        <f t="shared" si="4"/>
        <v>1</v>
      </c>
      <c r="AK16" s="42" t="str">
        <f t="shared" si="5"/>
        <v>BAJO</v>
      </c>
      <c r="AL16" s="41">
        <v>10</v>
      </c>
      <c r="AM16" s="38">
        <f t="shared" si="6"/>
        <v>10</v>
      </c>
      <c r="AN16" s="42" t="str">
        <f t="shared" si="7"/>
        <v>RIESGO ACEPTABLE</v>
      </c>
      <c r="AO16" s="38" t="str">
        <f t="shared" si="9"/>
        <v>IV</v>
      </c>
      <c r="AP16" s="38">
        <v>2</v>
      </c>
      <c r="AQ16" s="38" t="s">
        <v>222</v>
      </c>
      <c r="AR16" s="38" t="s">
        <v>195</v>
      </c>
      <c r="AS16" s="41" t="s">
        <v>193</v>
      </c>
      <c r="AT16" s="41" t="s">
        <v>193</v>
      </c>
      <c r="AU16" s="38" t="s">
        <v>263</v>
      </c>
      <c r="AV16" s="38" t="s">
        <v>264</v>
      </c>
      <c r="AW16" s="41" t="s">
        <v>193</v>
      </c>
      <c r="AX16" s="37" t="s">
        <v>196</v>
      </c>
      <c r="AY16" s="43"/>
      <c r="AZ16" s="43"/>
      <c r="BA16" s="37"/>
      <c r="BB16" s="37" t="s">
        <v>163</v>
      </c>
    </row>
    <row r="17" spans="1:54" s="28" customFormat="1" ht="100.5" customHeight="1">
      <c r="A17" s="39"/>
      <c r="B17" s="172" t="s">
        <v>422</v>
      </c>
      <c r="C17" s="172" t="s">
        <v>186</v>
      </c>
      <c r="D17" s="40" t="s">
        <v>187</v>
      </c>
      <c r="E17" s="41" t="s">
        <v>426</v>
      </c>
      <c r="F17" s="41" t="s">
        <v>188</v>
      </c>
      <c r="G17" s="41" t="s">
        <v>243</v>
      </c>
      <c r="H17" s="41">
        <v>0</v>
      </c>
      <c r="I17" s="41">
        <v>1</v>
      </c>
      <c r="J17" s="41">
        <v>0</v>
      </c>
      <c r="K17" s="42">
        <v>1</v>
      </c>
      <c r="L17" s="41" t="s">
        <v>41</v>
      </c>
      <c r="M17" s="41" t="s">
        <v>131</v>
      </c>
      <c r="N17" s="41" t="s">
        <v>189</v>
      </c>
      <c r="O17" s="41" t="s">
        <v>190</v>
      </c>
      <c r="P17" s="41" t="s">
        <v>217</v>
      </c>
      <c r="Q17" s="41" t="s">
        <v>218</v>
      </c>
      <c r="R17" s="41" t="s">
        <v>193</v>
      </c>
      <c r="S17" s="41" t="s">
        <v>219</v>
      </c>
      <c r="T17" s="41">
        <v>2</v>
      </c>
      <c r="U17" s="41">
        <v>3</v>
      </c>
      <c r="V17" s="38">
        <f>+T17*U17</f>
        <v>6</v>
      </c>
      <c r="W17" s="42" t="str">
        <f>IF(AND(V17&gt;=0,V17&lt;=4),"BAJO",IF(AND(V17&gt;=6,V17&lt;=8),"MEDIO",IF(AND(V17&gt;=10,V17&lt;=20),"ALTO",IF(AND(V17&gt;=24,V17&lt;=40),"MUY ALTO"))))</f>
        <v>MEDIO</v>
      </c>
      <c r="X17" s="41">
        <v>25</v>
      </c>
      <c r="Y17" s="42">
        <f>+V17*X17</f>
        <v>150</v>
      </c>
      <c r="Z17" s="42" t="str">
        <f>IF(AND(Y17&gt;=1,Y17&lt;=30),"RIESGO ACEPTABLE",IF(AND(Y17&gt;=40,Y17&lt;=120),"RIESGO MEJORABLE",IF(AND(Y17&gt;=150,Y17&lt;=500),"RIESGO NO ACEPTABLE O ACEPTABLE CON CONTROL ESPECIFICO",IF(AND(Y17&gt;=600,Y17&lt;=4000),"RIESGO NO ACEPTABLE",IF(AND(Y17=0),"-")))))</f>
        <v>RIESGO NO ACEPTABLE O ACEPTABLE CON CONTROL ESPECIFICO</v>
      </c>
      <c r="AA17" s="42" t="str">
        <f>+IF(AND(Y17&gt;=0.1,Y17&lt;=31),"IV",IF(AND(Y17&gt;=40,Y17&lt;=120),"III",IF(AND(Y17&gt;=150,Y17&lt;=500),"II",IF(AND(Y17&gt;=600,Y17&lt;=4000),"I",IF(AND(Y17=0),"-")))))</f>
        <v>II</v>
      </c>
      <c r="AB17" s="42">
        <v>1</v>
      </c>
      <c r="AC17" s="41" t="s">
        <v>193</v>
      </c>
      <c r="AD17" s="41" t="s">
        <v>193</v>
      </c>
      <c r="AE17" s="41" t="s">
        <v>220</v>
      </c>
      <c r="AF17" s="37" t="s">
        <v>221</v>
      </c>
      <c r="AG17" s="41" t="s">
        <v>193</v>
      </c>
      <c r="AH17" s="41">
        <v>2</v>
      </c>
      <c r="AI17" s="41">
        <v>2</v>
      </c>
      <c r="AJ17" s="42">
        <f>+AH17*AI17</f>
        <v>4</v>
      </c>
      <c r="AK17" s="42" t="str">
        <f>IF(AND(AJ17&gt;=0,AJ17&lt;=4),"BAJO",IF(AND(AJ17&gt;=6,AJ17&lt;=8),"MEDIO",IF(AND(AJ17&gt;=10,AJ17&lt;=20),"ALTO",IF(AND(AJ17&gt;=24,AJ17&lt;=40),"MUY ALTO"))))</f>
        <v>BAJO</v>
      </c>
      <c r="AL17" s="41">
        <v>10</v>
      </c>
      <c r="AM17" s="38">
        <f>+AJ17*AL17</f>
        <v>40</v>
      </c>
      <c r="AN17" s="42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38" t="str">
        <f>+IF(AND(AM17&gt;=0.1,AM17&lt;=31),"IV",IF(AND(AM17&gt;=40,AM17&lt;=120),"III",IF(AND(AM17&gt;=150,AM17&lt;=500),"II",IF(AND(AM17&gt;=600,AM17&lt;=4000),"I",IF(AND(AM17=0),"-")))))</f>
        <v>III</v>
      </c>
      <c r="AP17" s="38">
        <v>2</v>
      </c>
      <c r="AQ17" s="38" t="s">
        <v>217</v>
      </c>
      <c r="AR17" s="38" t="s">
        <v>195</v>
      </c>
      <c r="AS17" s="41" t="s">
        <v>193</v>
      </c>
      <c r="AT17" s="41" t="s">
        <v>193</v>
      </c>
      <c r="AU17" s="38" t="s">
        <v>193</v>
      </c>
      <c r="AV17" s="38" t="s">
        <v>223</v>
      </c>
      <c r="AW17" s="41" t="s">
        <v>193</v>
      </c>
      <c r="AX17" s="37" t="s">
        <v>196</v>
      </c>
      <c r="AY17" s="43"/>
      <c r="AZ17" s="43"/>
      <c r="BA17" s="37"/>
      <c r="BB17" s="37" t="s">
        <v>163</v>
      </c>
    </row>
    <row r="18" spans="1:54" s="28" customFormat="1" ht="93.75" customHeight="1">
      <c r="A18" s="39"/>
      <c r="B18" s="172" t="s">
        <v>422</v>
      </c>
      <c r="C18" s="172" t="s">
        <v>186</v>
      </c>
      <c r="D18" s="40" t="s">
        <v>187</v>
      </c>
      <c r="E18" s="41" t="s">
        <v>426</v>
      </c>
      <c r="F18" s="41" t="s">
        <v>188</v>
      </c>
      <c r="G18" s="41" t="s">
        <v>239</v>
      </c>
      <c r="H18" s="41">
        <v>0</v>
      </c>
      <c r="I18" s="41">
        <v>2</v>
      </c>
      <c r="J18" s="41">
        <v>4</v>
      </c>
      <c r="K18" s="42">
        <v>6</v>
      </c>
      <c r="L18" s="41" t="s">
        <v>62</v>
      </c>
      <c r="M18" s="41" t="s">
        <v>90</v>
      </c>
      <c r="N18" s="41" t="s">
        <v>224</v>
      </c>
      <c r="O18" s="41" t="s">
        <v>225</v>
      </c>
      <c r="P18" s="41" t="s">
        <v>228</v>
      </c>
      <c r="Q18" s="41" t="s">
        <v>193</v>
      </c>
      <c r="R18" s="41" t="s">
        <v>226</v>
      </c>
      <c r="S18" s="41" t="s">
        <v>227</v>
      </c>
      <c r="T18" s="41">
        <v>2</v>
      </c>
      <c r="U18" s="41">
        <v>3</v>
      </c>
      <c r="V18" s="38">
        <f t="shared" si="8"/>
        <v>6</v>
      </c>
      <c r="W18" s="42" t="str">
        <f t="shared" si="0"/>
        <v>MEDIO</v>
      </c>
      <c r="X18" s="41">
        <v>25</v>
      </c>
      <c r="Y18" s="42">
        <f t="shared" si="1"/>
        <v>150</v>
      </c>
      <c r="Z18" s="42" t="str">
        <f t="shared" si="2"/>
        <v>RIESGO NO ACEPTABLE O ACEPTABLE CON CONTROL ESPECIFICO</v>
      </c>
      <c r="AA18" s="42" t="str">
        <f t="shared" si="3"/>
        <v>II</v>
      </c>
      <c r="AB18" s="42">
        <v>2</v>
      </c>
      <c r="AC18" s="41" t="s">
        <v>193</v>
      </c>
      <c r="AD18" s="41" t="s">
        <v>193</v>
      </c>
      <c r="AE18" s="41" t="s">
        <v>230</v>
      </c>
      <c r="AF18" s="41" t="s">
        <v>231</v>
      </c>
      <c r="AG18" s="41" t="s">
        <v>193</v>
      </c>
      <c r="AH18" s="41">
        <v>2</v>
      </c>
      <c r="AI18" s="41">
        <v>2</v>
      </c>
      <c r="AJ18" s="42">
        <f t="shared" si="4"/>
        <v>4</v>
      </c>
      <c r="AK18" s="42" t="str">
        <f t="shared" si="5"/>
        <v>BAJO</v>
      </c>
      <c r="AL18" s="41">
        <v>10</v>
      </c>
      <c r="AM18" s="38">
        <f t="shared" si="6"/>
        <v>40</v>
      </c>
      <c r="AN18" s="42" t="str">
        <f t="shared" si="7"/>
        <v>RIESGO MEJORABLE</v>
      </c>
      <c r="AO18" s="38" t="str">
        <f t="shared" si="9"/>
        <v>III</v>
      </c>
      <c r="AP18" s="38">
        <v>6</v>
      </c>
      <c r="AQ18" s="38" t="s">
        <v>228</v>
      </c>
      <c r="AR18" s="38" t="s">
        <v>195</v>
      </c>
      <c r="AS18" s="41" t="s">
        <v>193</v>
      </c>
      <c r="AT18" s="41" t="s">
        <v>193</v>
      </c>
      <c r="AU18" s="38" t="s">
        <v>193</v>
      </c>
      <c r="AV18" s="38" t="s">
        <v>229</v>
      </c>
      <c r="AW18" s="41" t="s">
        <v>193</v>
      </c>
      <c r="AX18" s="37" t="s">
        <v>196</v>
      </c>
      <c r="AY18" s="43"/>
      <c r="AZ18" s="43"/>
      <c r="BA18" s="37"/>
      <c r="BB18" s="37" t="s">
        <v>163</v>
      </c>
    </row>
    <row r="19" spans="1:54" s="28" customFormat="1" ht="98.25" customHeight="1">
      <c r="A19" s="39"/>
      <c r="B19" s="172" t="s">
        <v>422</v>
      </c>
      <c r="C19" s="172" t="s">
        <v>186</v>
      </c>
      <c r="D19" s="40" t="s">
        <v>187</v>
      </c>
      <c r="E19" s="41" t="s">
        <v>426</v>
      </c>
      <c r="F19" s="41" t="s">
        <v>188</v>
      </c>
      <c r="G19" s="41" t="s">
        <v>239</v>
      </c>
      <c r="H19" s="41">
        <v>0</v>
      </c>
      <c r="I19" s="41">
        <v>3</v>
      </c>
      <c r="J19" s="41">
        <v>4</v>
      </c>
      <c r="K19" s="42">
        <v>7</v>
      </c>
      <c r="L19" s="41" t="s">
        <v>62</v>
      </c>
      <c r="M19" s="41" t="s">
        <v>63</v>
      </c>
      <c r="N19" s="41" t="s">
        <v>295</v>
      </c>
      <c r="O19" s="41" t="s">
        <v>225</v>
      </c>
      <c r="P19" s="41" t="s">
        <v>232</v>
      </c>
      <c r="Q19" s="41" t="s">
        <v>233</v>
      </c>
      <c r="R19" s="41" t="s">
        <v>193</v>
      </c>
      <c r="S19" s="41" t="s">
        <v>234</v>
      </c>
      <c r="T19" s="41">
        <v>2</v>
      </c>
      <c r="U19" s="41">
        <v>3</v>
      </c>
      <c r="V19" s="38">
        <f>+T19*U19</f>
        <v>6</v>
      </c>
      <c r="W19" s="42" t="str">
        <f>IF(AND(V19&gt;=0,V19&lt;=4),"BAJO",IF(AND(V19&gt;=6,V19&lt;=8),"MEDIO",IF(AND(V19&gt;=10,V19&lt;=20),"ALTO",IF(AND(V19&gt;=24,V19&lt;=40),"MUY ALTO"))))</f>
        <v>MEDIO</v>
      </c>
      <c r="X19" s="41">
        <v>25</v>
      </c>
      <c r="Y19" s="42">
        <f>+V19*X19</f>
        <v>150</v>
      </c>
      <c r="Z19" s="42" t="str">
        <f>IF(AND(Y19&gt;=1,Y19&lt;=30),"RIESGO ACEPTABLE",IF(AND(Y19&gt;=40,Y19&lt;=120),"RIESGO MEJORABLE",IF(AND(Y19&gt;=150,Y19&lt;=500),"RIESGO NO ACEPTABLE O ACEPTABLE CON CONTROL ESPECIFICO",IF(AND(Y19&gt;=600,Y19&lt;=4000),"RIESGO NO ACEPTABLE",IF(AND(Y19=0),"-")))))</f>
        <v>RIESGO NO ACEPTABLE O ACEPTABLE CON CONTROL ESPECIFICO</v>
      </c>
      <c r="AA19" s="42" t="str">
        <f>+IF(AND(Y19&gt;=0.1,Y19&lt;=31),"IV",IF(AND(Y19&gt;=40,Y19&lt;=120),"III",IF(AND(Y19&gt;=150,Y19&lt;=500),"II",IF(AND(Y19&gt;=600,Y19&lt;=4000),"I",IF(AND(Y19=0),"-")))))</f>
        <v>II</v>
      </c>
      <c r="AB19" s="42">
        <v>7</v>
      </c>
      <c r="AC19" s="41" t="s">
        <v>193</v>
      </c>
      <c r="AD19" s="41" t="s">
        <v>193</v>
      </c>
      <c r="AE19" s="41" t="s">
        <v>235</v>
      </c>
      <c r="AF19" s="41" t="s">
        <v>236</v>
      </c>
      <c r="AG19" s="41" t="s">
        <v>193</v>
      </c>
      <c r="AH19" s="41">
        <v>2</v>
      </c>
      <c r="AI19" s="41">
        <v>2</v>
      </c>
      <c r="AJ19" s="42">
        <f>+AH19*AI19</f>
        <v>4</v>
      </c>
      <c r="AK19" s="42" t="str">
        <f>IF(AND(AJ19&gt;=0,AJ19&lt;=4),"BAJO",IF(AND(AJ19&gt;=6,AJ19&lt;=8),"MEDIO",IF(AND(AJ19&gt;=10,AJ19&lt;=20),"ALTO",IF(AND(AJ19&gt;=24,AJ19&lt;=40),"MUY ALTO"))))</f>
        <v>BAJO</v>
      </c>
      <c r="AL19" s="41">
        <v>10</v>
      </c>
      <c r="AM19" s="38">
        <f>+AJ19*AL19</f>
        <v>40</v>
      </c>
      <c r="AN19" s="42" t="str">
        <f>IF(AND(AM19&gt;=1,AM19&lt;=30),"RIESGO ACEPTABLE",IF(AND(AM19&gt;=40,AM19&lt;=120),"RIESGO MEJORABLE",IF(AND(AM19&gt;=150,AM19&lt;=500),"RIESGO NO ACEPTABLE O ACEPTABLE CON CONTROL ESPECIFICO",IF(AND(AM19&gt;=600,AM19&lt;=4000),"RIESGO NO ACEPTABLE",IF(AND(AM19=0),"-")))))</f>
        <v>RIESGO MEJORABLE</v>
      </c>
      <c r="AO19" s="38" t="str">
        <f>+IF(AND(AM19&gt;=0.1,AM19&lt;=31),"IV",IF(AND(AM19&gt;=40,AM19&lt;=120),"III",IF(AND(AM19&gt;=150,AM19&lt;=500),"II",IF(AND(AM19&gt;=600,AM19&lt;=4000),"I",IF(AND(AM19=0),"-")))))</f>
        <v>III</v>
      </c>
      <c r="AP19" s="38">
        <v>7</v>
      </c>
      <c r="AQ19" s="38" t="s">
        <v>232</v>
      </c>
      <c r="AR19" s="38" t="s">
        <v>195</v>
      </c>
      <c r="AS19" s="41" t="s">
        <v>193</v>
      </c>
      <c r="AT19" s="41" t="s">
        <v>193</v>
      </c>
      <c r="AU19" s="38" t="s">
        <v>235</v>
      </c>
      <c r="AV19" s="38" t="s">
        <v>237</v>
      </c>
      <c r="AW19" s="41" t="s">
        <v>193</v>
      </c>
      <c r="AX19" s="37" t="s">
        <v>196</v>
      </c>
      <c r="AY19" s="43"/>
      <c r="AZ19" s="43"/>
      <c r="BA19" s="37"/>
      <c r="BB19" s="37" t="s">
        <v>163</v>
      </c>
    </row>
    <row r="20" spans="1:54" s="28" customFormat="1" ht="98.25" customHeight="1">
      <c r="A20" s="39"/>
      <c r="B20" s="172" t="s">
        <v>422</v>
      </c>
      <c r="C20" s="172" t="s">
        <v>186</v>
      </c>
      <c r="D20" s="40" t="s">
        <v>187</v>
      </c>
      <c r="E20" s="41" t="s">
        <v>426</v>
      </c>
      <c r="F20" s="41" t="s">
        <v>188</v>
      </c>
      <c r="G20" s="41" t="s">
        <v>239</v>
      </c>
      <c r="H20" s="41">
        <v>0</v>
      </c>
      <c r="I20" s="41">
        <v>2</v>
      </c>
      <c r="J20" s="41">
        <v>0</v>
      </c>
      <c r="K20" s="42">
        <v>2</v>
      </c>
      <c r="L20" s="41" t="s">
        <v>68</v>
      </c>
      <c r="M20" s="41" t="s">
        <v>88</v>
      </c>
      <c r="N20" s="41" t="s">
        <v>269</v>
      </c>
      <c r="O20" s="41" t="s">
        <v>225</v>
      </c>
      <c r="P20" s="41" t="s">
        <v>265</v>
      </c>
      <c r="Q20" s="41" t="s">
        <v>193</v>
      </c>
      <c r="R20" s="41" t="s">
        <v>193</v>
      </c>
      <c r="S20" s="41" t="s">
        <v>266</v>
      </c>
      <c r="T20" s="41">
        <v>2</v>
      </c>
      <c r="U20" s="41">
        <v>3</v>
      </c>
      <c r="V20" s="38">
        <v>4</v>
      </c>
      <c r="W20" s="42" t="str">
        <f t="shared" si="0"/>
        <v>BAJO</v>
      </c>
      <c r="X20" s="41">
        <v>25</v>
      </c>
      <c r="Y20" s="42">
        <f t="shared" si="1"/>
        <v>100</v>
      </c>
      <c r="Z20" s="42" t="str">
        <f t="shared" si="2"/>
        <v>RIESGO MEJORABLE</v>
      </c>
      <c r="AA20" s="42" t="str">
        <f t="shared" si="3"/>
        <v>III</v>
      </c>
      <c r="AB20" s="42">
        <v>2</v>
      </c>
      <c r="AC20" s="41" t="s">
        <v>193</v>
      </c>
      <c r="AD20" s="41" t="s">
        <v>193</v>
      </c>
      <c r="AE20" s="41" t="s">
        <v>193</v>
      </c>
      <c r="AF20" s="41" t="s">
        <v>267</v>
      </c>
      <c r="AG20" s="41" t="s">
        <v>193</v>
      </c>
      <c r="AH20" s="41">
        <v>2</v>
      </c>
      <c r="AI20" s="41">
        <v>2</v>
      </c>
      <c r="AJ20" s="42">
        <f t="shared" si="4"/>
        <v>4</v>
      </c>
      <c r="AK20" s="42" t="str">
        <f t="shared" si="5"/>
        <v>BAJO</v>
      </c>
      <c r="AL20" s="41">
        <v>10</v>
      </c>
      <c r="AM20" s="38">
        <f t="shared" si="6"/>
        <v>40</v>
      </c>
      <c r="AN20" s="42" t="str">
        <f t="shared" si="7"/>
        <v>RIESGO MEJORABLE</v>
      </c>
      <c r="AO20" s="38" t="str">
        <f t="shared" si="9"/>
        <v>III</v>
      </c>
      <c r="AP20" s="38">
        <v>2</v>
      </c>
      <c r="AQ20" s="41" t="s">
        <v>265</v>
      </c>
      <c r="AR20" s="38" t="s">
        <v>195</v>
      </c>
      <c r="AS20" s="41" t="s">
        <v>193</v>
      </c>
      <c r="AT20" s="41" t="s">
        <v>193</v>
      </c>
      <c r="AU20" s="38" t="s">
        <v>193</v>
      </c>
      <c r="AV20" s="38" t="s">
        <v>268</v>
      </c>
      <c r="AW20" s="41" t="s">
        <v>193</v>
      </c>
      <c r="AX20" s="37" t="s">
        <v>196</v>
      </c>
      <c r="AY20" s="43"/>
      <c r="AZ20" s="43"/>
      <c r="BA20" s="37"/>
      <c r="BB20" s="37" t="s">
        <v>163</v>
      </c>
    </row>
    <row r="21" spans="1:54" s="28" customFormat="1" ht="128.25" customHeight="1">
      <c r="A21" s="39"/>
      <c r="B21" s="172" t="s">
        <v>422</v>
      </c>
      <c r="C21" s="172" t="s">
        <v>186</v>
      </c>
      <c r="D21" s="40" t="s">
        <v>187</v>
      </c>
      <c r="E21" s="41" t="s">
        <v>426</v>
      </c>
      <c r="F21" s="41" t="s">
        <v>188</v>
      </c>
      <c r="G21" s="41" t="s">
        <v>239</v>
      </c>
      <c r="H21" s="41">
        <v>0</v>
      </c>
      <c r="I21" s="41">
        <v>2</v>
      </c>
      <c r="J21" s="41">
        <v>0</v>
      </c>
      <c r="K21" s="42">
        <v>2</v>
      </c>
      <c r="L21" s="41" t="s">
        <v>68</v>
      </c>
      <c r="M21" s="41" t="s">
        <v>89</v>
      </c>
      <c r="N21" s="41" t="s">
        <v>270</v>
      </c>
      <c r="O21" s="41" t="s">
        <v>271</v>
      </c>
      <c r="P21" s="41" t="s">
        <v>272</v>
      </c>
      <c r="Q21" s="41" t="s">
        <v>193</v>
      </c>
      <c r="R21" s="41" t="s">
        <v>193</v>
      </c>
      <c r="S21" s="41" t="s">
        <v>273</v>
      </c>
      <c r="T21" s="41">
        <v>2</v>
      </c>
      <c r="U21" s="41">
        <v>3</v>
      </c>
      <c r="V21" s="38">
        <f>+T21*U21</f>
        <v>6</v>
      </c>
      <c r="W21" s="42" t="str">
        <f t="shared" si="0"/>
        <v>MEDIO</v>
      </c>
      <c r="X21" s="41">
        <v>25</v>
      </c>
      <c r="Y21" s="42">
        <f t="shared" si="1"/>
        <v>150</v>
      </c>
      <c r="Z21" s="42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NO ACEPTABLE O ACEPTABLE CON CONTROL ESPECIFICO</v>
      </c>
      <c r="AA21" s="42" t="str">
        <f>+IF(AND(Y21&gt;=0.1,Y21&lt;=31),"IV",IF(AND(Y21&gt;=40,Y21&lt;=120),"III",IF(AND(Y21&gt;=150,Y21&lt;=500),"II",IF(AND(Y21&gt;=600,Y21&lt;=4000),"I",IF(AND(Y21=0),"-")))))</f>
        <v>II</v>
      </c>
      <c r="AB21" s="42">
        <v>2</v>
      </c>
      <c r="AC21" s="41" t="s">
        <v>193</v>
      </c>
      <c r="AD21" s="41" t="s">
        <v>193</v>
      </c>
      <c r="AE21" s="41" t="s">
        <v>193</v>
      </c>
      <c r="AF21" s="37" t="s">
        <v>274</v>
      </c>
      <c r="AG21" s="41" t="s">
        <v>193</v>
      </c>
      <c r="AH21" s="41">
        <v>2</v>
      </c>
      <c r="AI21" s="41">
        <v>2</v>
      </c>
      <c r="AJ21" s="42">
        <f t="shared" si="4"/>
        <v>4</v>
      </c>
      <c r="AK21" s="42" t="str">
        <f t="shared" si="5"/>
        <v>BAJO</v>
      </c>
      <c r="AL21" s="41">
        <v>10</v>
      </c>
      <c r="AM21" s="38">
        <f>+AJ21*AL21</f>
        <v>40</v>
      </c>
      <c r="AN21" s="42" t="str">
        <f t="shared" si="7"/>
        <v>RIESGO MEJORABLE</v>
      </c>
      <c r="AO21" s="38" t="str">
        <f t="shared" si="9"/>
        <v>III</v>
      </c>
      <c r="AP21" s="38">
        <v>2</v>
      </c>
      <c r="AQ21" s="41" t="s">
        <v>272</v>
      </c>
      <c r="AR21" s="38" t="s">
        <v>195</v>
      </c>
      <c r="AS21" s="41" t="s">
        <v>193</v>
      </c>
      <c r="AT21" s="41" t="s">
        <v>193</v>
      </c>
      <c r="AU21" s="38" t="s">
        <v>193</v>
      </c>
      <c r="AV21" s="38" t="s">
        <v>275</v>
      </c>
      <c r="AW21" s="41" t="s">
        <v>193</v>
      </c>
      <c r="AX21" s="37" t="s">
        <v>196</v>
      </c>
      <c r="AY21" s="43"/>
      <c r="AZ21" s="43"/>
      <c r="BA21" s="37"/>
      <c r="BB21" s="37" t="s">
        <v>163</v>
      </c>
    </row>
    <row r="22" spans="1:54" s="28" customFormat="1" ht="128.25" customHeight="1">
      <c r="A22" s="39"/>
      <c r="B22" s="172" t="s">
        <v>422</v>
      </c>
      <c r="C22" s="172" t="s">
        <v>186</v>
      </c>
      <c r="D22" s="40" t="s">
        <v>187</v>
      </c>
      <c r="E22" s="41" t="s">
        <v>426</v>
      </c>
      <c r="F22" s="41" t="s">
        <v>188</v>
      </c>
      <c r="G22" s="41" t="s">
        <v>239</v>
      </c>
      <c r="H22" s="41">
        <v>0</v>
      </c>
      <c r="I22" s="41">
        <v>2</v>
      </c>
      <c r="J22" s="41">
        <v>100</v>
      </c>
      <c r="K22" s="42">
        <v>102</v>
      </c>
      <c r="L22" s="41" t="s">
        <v>73</v>
      </c>
      <c r="M22" s="41" t="s">
        <v>92</v>
      </c>
      <c r="N22" s="41" t="s">
        <v>296</v>
      </c>
      <c r="O22" s="41" t="s">
        <v>297</v>
      </c>
      <c r="P22" s="41" t="s">
        <v>298</v>
      </c>
      <c r="Q22" s="41" t="s">
        <v>193</v>
      </c>
      <c r="R22" s="41" t="s">
        <v>299</v>
      </c>
      <c r="S22" s="41" t="s">
        <v>300</v>
      </c>
      <c r="T22" s="41">
        <v>2</v>
      </c>
      <c r="U22" s="41">
        <v>2</v>
      </c>
      <c r="V22" s="38">
        <f>+T22*U22</f>
        <v>4</v>
      </c>
      <c r="W22" s="42" t="str">
        <f t="shared" si="0"/>
        <v>BAJO</v>
      </c>
      <c r="X22" s="41">
        <v>25</v>
      </c>
      <c r="Y22" s="42">
        <f t="shared" si="1"/>
        <v>100</v>
      </c>
      <c r="Z22" s="42" t="str">
        <f>IF(AND(Y22&gt;=1,Y22&lt;=30),"RIESGO ACEPTABLE",IF(AND(Y22&gt;=40,Y22&lt;=120),"RIESGO MEJORABLE",IF(AND(Y22&gt;=150,Y22&lt;=500),"RIESGO NO ACEPTABLE O ACEPTABLE CON CONTROL ESPECIFICO",IF(AND(Y22&gt;=600,Y22&lt;=4000),"RIESGO NO ACEPTABLE",IF(AND(Y22=0),"-")))))</f>
        <v>RIESGO MEJORABLE</v>
      </c>
      <c r="AA22" s="42" t="str">
        <f>+IF(AND(Y22&gt;=0.1,Y22&lt;=31),"IV",IF(AND(Y22&gt;=40,Y22&lt;=120),"III",IF(AND(Y22&gt;=150,Y22&lt;=500),"II",IF(AND(Y22&gt;=600,Y22&lt;=4000),"I",IF(AND(Y22=0),"-")))))</f>
        <v>III</v>
      </c>
      <c r="AB22" s="42">
        <v>102</v>
      </c>
      <c r="AC22" s="41" t="s">
        <v>193</v>
      </c>
      <c r="AD22" s="41" t="s">
        <v>193</v>
      </c>
      <c r="AE22" s="41" t="s">
        <v>302</v>
      </c>
      <c r="AF22" s="41" t="s">
        <v>301</v>
      </c>
      <c r="AG22" s="41" t="s">
        <v>193</v>
      </c>
      <c r="AH22" s="41">
        <v>2</v>
      </c>
      <c r="AI22" s="41">
        <v>2</v>
      </c>
      <c r="AJ22" s="42">
        <f t="shared" si="4"/>
        <v>4</v>
      </c>
      <c r="AK22" s="42" t="str">
        <f t="shared" si="5"/>
        <v>BAJO</v>
      </c>
      <c r="AL22" s="41">
        <v>10</v>
      </c>
      <c r="AM22" s="38">
        <f>+AJ22*AL22</f>
        <v>40</v>
      </c>
      <c r="AN22" s="42" t="str">
        <f t="shared" si="7"/>
        <v>RIESGO MEJORABLE</v>
      </c>
      <c r="AO22" s="38" t="str">
        <f t="shared" si="9"/>
        <v>III</v>
      </c>
      <c r="AP22" s="38">
        <v>102</v>
      </c>
      <c r="AQ22" s="38" t="s">
        <v>298</v>
      </c>
      <c r="AR22" s="38" t="s">
        <v>195</v>
      </c>
      <c r="AS22" s="41" t="s">
        <v>193</v>
      </c>
      <c r="AT22" s="41" t="s">
        <v>193</v>
      </c>
      <c r="AU22" s="38" t="s">
        <v>303</v>
      </c>
      <c r="AV22" s="38" t="s">
        <v>304</v>
      </c>
      <c r="AW22" s="41" t="s">
        <v>193</v>
      </c>
      <c r="AX22" s="37" t="s">
        <v>196</v>
      </c>
      <c r="AY22" s="43"/>
      <c r="AZ22" s="43"/>
      <c r="BA22" s="37"/>
      <c r="BB22" s="37" t="s">
        <v>163</v>
      </c>
    </row>
    <row r="23" spans="1:54" s="28" customFormat="1" ht="173.25" customHeight="1">
      <c r="A23" s="39"/>
      <c r="B23" s="47" t="s">
        <v>423</v>
      </c>
      <c r="C23" s="47" t="s">
        <v>425</v>
      </c>
      <c r="D23" s="40" t="s">
        <v>238</v>
      </c>
      <c r="E23" s="41" t="s">
        <v>245</v>
      </c>
      <c r="F23" s="41" t="s">
        <v>188</v>
      </c>
      <c r="G23" s="41" t="s">
        <v>244</v>
      </c>
      <c r="H23" s="41">
        <v>0</v>
      </c>
      <c r="I23" s="41">
        <v>1</v>
      </c>
      <c r="J23" s="41">
        <v>0</v>
      </c>
      <c r="K23" s="42">
        <v>1</v>
      </c>
      <c r="L23" s="41" t="s">
        <v>62</v>
      </c>
      <c r="M23" s="41" t="s">
        <v>90</v>
      </c>
      <c r="N23" s="41" t="s">
        <v>224</v>
      </c>
      <c r="O23" s="41" t="s">
        <v>225</v>
      </c>
      <c r="P23" s="41" t="s">
        <v>228</v>
      </c>
      <c r="Q23" s="41" t="s">
        <v>193</v>
      </c>
      <c r="R23" s="41" t="s">
        <v>226</v>
      </c>
      <c r="S23" s="41" t="s">
        <v>227</v>
      </c>
      <c r="T23" s="41">
        <v>2</v>
      </c>
      <c r="U23" s="41">
        <v>2</v>
      </c>
      <c r="V23" s="38">
        <f t="shared" si="8"/>
        <v>4</v>
      </c>
      <c r="W23" s="42" t="str">
        <f t="shared" si="0"/>
        <v>BAJO</v>
      </c>
      <c r="X23" s="41">
        <v>25</v>
      </c>
      <c r="Y23" s="42">
        <f t="shared" si="1"/>
        <v>100</v>
      </c>
      <c r="Z23" s="42" t="str">
        <f t="shared" si="2"/>
        <v>RIESGO MEJORABLE</v>
      </c>
      <c r="AA23" s="42" t="str">
        <f t="shared" si="3"/>
        <v>III</v>
      </c>
      <c r="AB23" s="42">
        <v>2</v>
      </c>
      <c r="AC23" s="41" t="s">
        <v>193</v>
      </c>
      <c r="AD23" s="41" t="s">
        <v>193</v>
      </c>
      <c r="AE23" s="41" t="s">
        <v>230</v>
      </c>
      <c r="AF23" s="41" t="s">
        <v>231</v>
      </c>
      <c r="AG23" s="41" t="s">
        <v>193</v>
      </c>
      <c r="AH23" s="41">
        <v>2</v>
      </c>
      <c r="AI23" s="41">
        <v>2</v>
      </c>
      <c r="AJ23" s="42">
        <f>+AH23*AI23</f>
        <v>4</v>
      </c>
      <c r="AK23" s="42" t="str">
        <f t="shared" si="5"/>
        <v>BAJO</v>
      </c>
      <c r="AL23" s="41">
        <v>10</v>
      </c>
      <c r="AM23" s="38">
        <f t="shared" si="6"/>
        <v>40</v>
      </c>
      <c r="AN23" s="42" t="str">
        <f t="shared" si="7"/>
        <v>RIESGO MEJORABLE</v>
      </c>
      <c r="AO23" s="38" t="str">
        <f t="shared" si="9"/>
        <v>III</v>
      </c>
      <c r="AP23" s="38">
        <v>1</v>
      </c>
      <c r="AQ23" s="38" t="s">
        <v>228</v>
      </c>
      <c r="AR23" s="38" t="s">
        <v>195</v>
      </c>
      <c r="AS23" s="41" t="s">
        <v>193</v>
      </c>
      <c r="AT23" s="41" t="s">
        <v>193</v>
      </c>
      <c r="AU23" s="38" t="s">
        <v>193</v>
      </c>
      <c r="AV23" s="38" t="s">
        <v>229</v>
      </c>
      <c r="AW23" s="41" t="s">
        <v>193</v>
      </c>
      <c r="AX23" s="37" t="s">
        <v>196</v>
      </c>
      <c r="AY23" s="43"/>
      <c r="AZ23" s="43"/>
      <c r="BA23" s="37"/>
      <c r="BB23" s="37" t="s">
        <v>163</v>
      </c>
    </row>
    <row r="24" spans="1:54" s="28" customFormat="1" ht="165.75" customHeight="1">
      <c r="A24" s="39"/>
      <c r="B24" s="47" t="s">
        <v>423</v>
      </c>
      <c r="C24" s="47" t="s">
        <v>425</v>
      </c>
      <c r="D24" s="40" t="s">
        <v>238</v>
      </c>
      <c r="E24" s="41" t="s">
        <v>245</v>
      </c>
      <c r="F24" s="41" t="s">
        <v>188</v>
      </c>
      <c r="G24" s="41" t="s">
        <v>244</v>
      </c>
      <c r="H24" s="41">
        <v>0</v>
      </c>
      <c r="I24" s="41">
        <v>1</v>
      </c>
      <c r="J24" s="41">
        <v>0</v>
      </c>
      <c r="K24" s="42">
        <v>1</v>
      </c>
      <c r="L24" s="41" t="s">
        <v>148</v>
      </c>
      <c r="M24" s="41" t="s">
        <v>53</v>
      </c>
      <c r="N24" s="41" t="s">
        <v>216</v>
      </c>
      <c r="O24" s="41" t="s">
        <v>255</v>
      </c>
      <c r="P24" s="41" t="s">
        <v>201</v>
      </c>
      <c r="Q24" s="41" t="s">
        <v>199</v>
      </c>
      <c r="R24" s="41" t="s">
        <v>193</v>
      </c>
      <c r="S24" s="41" t="s">
        <v>192</v>
      </c>
      <c r="T24" s="41">
        <v>2</v>
      </c>
      <c r="U24" s="41">
        <v>3</v>
      </c>
      <c r="V24" s="38">
        <v>6</v>
      </c>
      <c r="W24" s="42" t="str">
        <f>IF(AND(V24&gt;=0,V24&lt;=4),"BAJO",IF(AND(V24&gt;=6,V24&lt;=8),"MEDIO",IF(AND(V24&gt;=10,V24&lt;=20),"ALTO",IF(AND(V24&gt;=24,V24&lt;=40),"MUY ALTO"))))</f>
        <v>MEDIO</v>
      </c>
      <c r="X24" s="41">
        <v>25</v>
      </c>
      <c r="Y24" s="42">
        <f>+V24*X24</f>
        <v>150</v>
      </c>
      <c r="Z24" s="42" t="str">
        <f>IF(AND(Y24&gt;=1,Y24&lt;=30),"RIESGO ACEPTABLE",IF(AND(Y24&gt;=40,Y24&lt;=120),"RIESGO MEJORABLE",IF(AND(Y24&gt;=150,Y24&lt;=500),"RIESGO NO ACEPTABLE O ACEPTABLE CON CONTROL ESPECIFICO",IF(AND(Y24&gt;=600,Y24&lt;=4000),"RIESGO NO ACEPTABLE",IF(AND(Y24=0),"-")))))</f>
        <v>RIESGO NO ACEPTABLE O ACEPTABLE CON CONTROL ESPECIFICO</v>
      </c>
      <c r="AA24" s="42" t="str">
        <f>+IF(AND(Y24&gt;=0.1,Y24&lt;=31),"IV",IF(AND(Y24&gt;=40,Y24&lt;=120),"III",IF(AND(Y24&gt;=150,Y24&lt;=500),"II",IF(AND(Y24&gt;=600,Y24&lt;=4000),"I",IF(AND(Y24=0),"-")))))</f>
        <v>II</v>
      </c>
      <c r="AB24" s="42">
        <v>1</v>
      </c>
      <c r="AC24" s="41" t="s">
        <v>193</v>
      </c>
      <c r="AD24" s="41" t="s">
        <v>193</v>
      </c>
      <c r="AE24" s="41" t="s">
        <v>193</v>
      </c>
      <c r="AF24" s="37" t="s">
        <v>207</v>
      </c>
      <c r="AG24" s="41" t="s">
        <v>193</v>
      </c>
      <c r="AH24" s="41">
        <v>2</v>
      </c>
      <c r="AI24" s="41">
        <v>2</v>
      </c>
      <c r="AJ24" s="42">
        <f>+AH24*AI24</f>
        <v>4</v>
      </c>
      <c r="AK24" s="42" t="str">
        <f>IF(AND(AJ24&gt;=0,AJ24&lt;=4),"BAJO",IF(AND(AJ24&gt;=6,AJ24&lt;=8),"MEDIO",IF(AND(AJ24&gt;=10,AJ24&lt;=20),"ALTO",IF(AND(AJ24&gt;=24,AJ24&lt;=40),"MUY ALTO"))))</f>
        <v>BAJO</v>
      </c>
      <c r="AL24" s="41">
        <v>10</v>
      </c>
      <c r="AM24" s="38">
        <f>+AJ24*AL24</f>
        <v>40</v>
      </c>
      <c r="AN24" s="42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8" t="str">
        <f>+IF(AND(AM24&gt;=0.1,AM24&lt;=31),"IV",IF(AND(AM24&gt;=40,AM24&lt;=120),"III",IF(AND(AM24&gt;=150,AM24&lt;=500),"II",IF(AND(AM24&gt;=600,AM24&lt;=4000),"I",IF(AND(AM24=0),"-")))))</f>
        <v>III</v>
      </c>
      <c r="AP24" s="38">
        <v>1</v>
      </c>
      <c r="AQ24" s="38" t="s">
        <v>194</v>
      </c>
      <c r="AR24" s="38" t="s">
        <v>195</v>
      </c>
      <c r="AS24" s="41" t="s">
        <v>193</v>
      </c>
      <c r="AT24" s="41" t="s">
        <v>193</v>
      </c>
      <c r="AU24" s="38" t="s">
        <v>193</v>
      </c>
      <c r="AV24" s="38" t="s">
        <v>197</v>
      </c>
      <c r="AW24" s="41" t="s">
        <v>193</v>
      </c>
      <c r="AX24" s="37" t="s">
        <v>196</v>
      </c>
      <c r="AY24" s="43"/>
      <c r="AZ24" s="43"/>
      <c r="BA24" s="37"/>
      <c r="BB24" s="37" t="s">
        <v>163</v>
      </c>
    </row>
    <row r="25" spans="1:54" s="28" customFormat="1" ht="159" customHeight="1">
      <c r="A25" s="39"/>
      <c r="B25" s="47" t="s">
        <v>423</v>
      </c>
      <c r="C25" s="47" t="s">
        <v>425</v>
      </c>
      <c r="D25" s="40" t="s">
        <v>238</v>
      </c>
      <c r="E25" s="41" t="s">
        <v>245</v>
      </c>
      <c r="F25" s="41" t="s">
        <v>188</v>
      </c>
      <c r="G25" s="41" t="s">
        <v>244</v>
      </c>
      <c r="H25" s="41">
        <v>0</v>
      </c>
      <c r="I25" s="41">
        <v>1</v>
      </c>
      <c r="J25" s="41">
        <v>0</v>
      </c>
      <c r="K25" s="42">
        <v>1</v>
      </c>
      <c r="L25" s="41" t="s">
        <v>148</v>
      </c>
      <c r="M25" s="41" t="s">
        <v>55</v>
      </c>
      <c r="N25" s="41" t="s">
        <v>246</v>
      </c>
      <c r="O25" s="41" t="s">
        <v>255</v>
      </c>
      <c r="P25" s="41" t="s">
        <v>247</v>
      </c>
      <c r="Q25" s="41" t="s">
        <v>193</v>
      </c>
      <c r="R25" s="41" t="s">
        <v>251</v>
      </c>
      <c r="S25" s="41" t="s">
        <v>250</v>
      </c>
      <c r="T25" s="41">
        <v>2</v>
      </c>
      <c r="U25" s="41">
        <v>2</v>
      </c>
      <c r="V25" s="38">
        <f t="shared" si="8"/>
        <v>4</v>
      </c>
      <c r="W25" s="42" t="str">
        <f t="shared" si="0"/>
        <v>BAJO</v>
      </c>
      <c r="X25" s="41">
        <v>25</v>
      </c>
      <c r="Y25" s="42">
        <f t="shared" si="1"/>
        <v>100</v>
      </c>
      <c r="Z25" s="42" t="str">
        <f t="shared" si="2"/>
        <v>RIESGO MEJORABLE</v>
      </c>
      <c r="AA25" s="42" t="str">
        <f t="shared" si="3"/>
        <v>III</v>
      </c>
      <c r="AB25" s="42">
        <v>1</v>
      </c>
      <c r="AC25" s="41" t="s">
        <v>193</v>
      </c>
      <c r="AD25" s="41" t="s">
        <v>193</v>
      </c>
      <c r="AE25" s="41" t="s">
        <v>193</v>
      </c>
      <c r="AF25" s="41" t="s">
        <v>252</v>
      </c>
      <c r="AG25" s="41" t="s">
        <v>193</v>
      </c>
      <c r="AH25" s="41">
        <v>2</v>
      </c>
      <c r="AI25" s="41">
        <v>2</v>
      </c>
      <c r="AJ25" s="42">
        <f t="shared" si="4"/>
        <v>4</v>
      </c>
      <c r="AK25" s="42" t="str">
        <f t="shared" si="5"/>
        <v>BAJO</v>
      </c>
      <c r="AL25" s="41">
        <v>10</v>
      </c>
      <c r="AM25" s="38">
        <f t="shared" si="6"/>
        <v>40</v>
      </c>
      <c r="AN25" s="42" t="str">
        <f t="shared" si="7"/>
        <v>RIESGO MEJORABLE</v>
      </c>
      <c r="AO25" s="38" t="str">
        <f t="shared" si="9"/>
        <v>III</v>
      </c>
      <c r="AP25" s="38">
        <v>1</v>
      </c>
      <c r="AQ25" s="38" t="s">
        <v>247</v>
      </c>
      <c r="AR25" s="38" t="s">
        <v>195</v>
      </c>
      <c r="AS25" s="41" t="s">
        <v>193</v>
      </c>
      <c r="AT25" s="41" t="s">
        <v>193</v>
      </c>
      <c r="AU25" s="38" t="s">
        <v>193</v>
      </c>
      <c r="AV25" s="38" t="s">
        <v>253</v>
      </c>
      <c r="AW25" s="41" t="s">
        <v>254</v>
      </c>
      <c r="AX25" s="37" t="s">
        <v>196</v>
      </c>
      <c r="AY25" s="43"/>
      <c r="AZ25" s="43"/>
      <c r="BA25" s="37"/>
      <c r="BB25" s="37" t="s">
        <v>163</v>
      </c>
    </row>
    <row r="26" spans="1:54" s="28" customFormat="1" ht="156" customHeight="1">
      <c r="A26" s="39"/>
      <c r="B26" s="47" t="s">
        <v>423</v>
      </c>
      <c r="C26" s="47" t="s">
        <v>425</v>
      </c>
      <c r="D26" s="40" t="s">
        <v>238</v>
      </c>
      <c r="E26" s="41" t="s">
        <v>245</v>
      </c>
      <c r="F26" s="41" t="s">
        <v>188</v>
      </c>
      <c r="G26" s="41" t="s">
        <v>244</v>
      </c>
      <c r="H26" s="41">
        <v>0</v>
      </c>
      <c r="I26" s="41">
        <v>1</v>
      </c>
      <c r="J26" s="41">
        <v>0</v>
      </c>
      <c r="K26" s="42">
        <v>1</v>
      </c>
      <c r="L26" s="41" t="s">
        <v>148</v>
      </c>
      <c r="M26" s="41" t="s">
        <v>82</v>
      </c>
      <c r="N26" s="41" t="s">
        <v>327</v>
      </c>
      <c r="O26" s="41" t="s">
        <v>328</v>
      </c>
      <c r="P26" s="41" t="s">
        <v>258</v>
      </c>
      <c r="Q26" s="41" t="s">
        <v>193</v>
      </c>
      <c r="R26" s="41" t="s">
        <v>193</v>
      </c>
      <c r="S26" s="41" t="s">
        <v>259</v>
      </c>
      <c r="T26" s="41">
        <v>2</v>
      </c>
      <c r="U26" s="41">
        <v>2</v>
      </c>
      <c r="V26" s="38">
        <f t="shared" si="8"/>
        <v>4</v>
      </c>
      <c r="W26" s="42" t="str">
        <f aca="true" t="shared" si="10" ref="W26:W58">IF(AND(V26&gt;=0,V26&lt;=4),"BAJO",IF(AND(V26&gt;=6,V26&lt;=8),"MEDIO",IF(AND(V26&gt;=10,V26&lt;=20),"ALTO",IF(AND(V26&gt;=24,V26&lt;=40),"MUY ALTO"))))</f>
        <v>BAJO</v>
      </c>
      <c r="X26" s="41">
        <v>25</v>
      </c>
      <c r="Y26" s="42">
        <f aca="true" t="shared" si="11" ref="Y26:Y58">+V26*X26</f>
        <v>100</v>
      </c>
      <c r="Z26" s="42" t="str">
        <f t="shared" si="2"/>
        <v>RIESGO MEJORABLE</v>
      </c>
      <c r="AA26" s="42" t="str">
        <f t="shared" si="3"/>
        <v>III</v>
      </c>
      <c r="AB26" s="42">
        <v>1</v>
      </c>
      <c r="AC26" s="41" t="s">
        <v>193</v>
      </c>
      <c r="AD26" s="41" t="s">
        <v>193</v>
      </c>
      <c r="AE26" s="41" t="s">
        <v>193</v>
      </c>
      <c r="AF26" s="41" t="s">
        <v>260</v>
      </c>
      <c r="AG26" s="41" t="s">
        <v>261</v>
      </c>
      <c r="AH26" s="41">
        <v>2</v>
      </c>
      <c r="AI26" s="41">
        <v>2</v>
      </c>
      <c r="AJ26" s="42">
        <f aca="true" t="shared" si="12" ref="AJ26:AJ58">+AH26*AI26</f>
        <v>4</v>
      </c>
      <c r="AK26" s="42" t="str">
        <f aca="true" t="shared" si="13" ref="AK26:AK58">IF(AND(AJ26&gt;=0,AJ26&lt;=4),"BAJO",IF(AND(AJ26&gt;=6,AJ26&lt;=8),"MEDIO",IF(AND(AJ26&gt;=10,AJ26&lt;=20),"ALTO",IF(AND(AJ26&gt;=24,AJ26&lt;=40),"MUY ALTO"))))</f>
        <v>BAJO</v>
      </c>
      <c r="AL26" s="41">
        <v>10</v>
      </c>
      <c r="AM26" s="38">
        <f t="shared" si="6"/>
        <v>40</v>
      </c>
      <c r="AN26" s="42" t="str">
        <f aca="true" t="shared" si="14" ref="AN26:AN51"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MEJORABLE</v>
      </c>
      <c r="AO26" s="38" t="str">
        <f aca="true" t="shared" si="15" ref="AO26:AO51">+IF(AND(AM26&gt;=0.1,AM26&lt;=31),"IV",IF(AND(AM26&gt;=40,AM26&lt;=120),"III",IF(AND(AM26&gt;=150,AM26&lt;=500),"II",IF(AND(AM26&gt;=600,AM26&lt;=4000),"I",IF(AND(AM26=0),"-")))))</f>
        <v>III</v>
      </c>
      <c r="AP26" s="38">
        <v>1</v>
      </c>
      <c r="AQ26" s="41" t="s">
        <v>258</v>
      </c>
      <c r="AR26" s="38" t="s">
        <v>195</v>
      </c>
      <c r="AS26" s="41" t="s">
        <v>193</v>
      </c>
      <c r="AT26" s="41" t="s">
        <v>193</v>
      </c>
      <c r="AU26" s="38" t="s">
        <v>193</v>
      </c>
      <c r="AV26" s="38" t="s">
        <v>262</v>
      </c>
      <c r="AW26" s="41" t="s">
        <v>261</v>
      </c>
      <c r="AX26" s="37" t="s">
        <v>196</v>
      </c>
      <c r="AY26" s="43"/>
      <c r="AZ26" s="43"/>
      <c r="BA26" s="37"/>
      <c r="BB26" s="37" t="s">
        <v>163</v>
      </c>
    </row>
    <row r="27" spans="1:54" s="28" customFormat="1" ht="164.25" customHeight="1">
      <c r="A27" s="39"/>
      <c r="B27" s="47" t="s">
        <v>423</v>
      </c>
      <c r="C27" s="47" t="s">
        <v>425</v>
      </c>
      <c r="D27" s="40" t="s">
        <v>238</v>
      </c>
      <c r="E27" s="41" t="s">
        <v>245</v>
      </c>
      <c r="F27" s="41" t="s">
        <v>188</v>
      </c>
      <c r="G27" s="41" t="s">
        <v>244</v>
      </c>
      <c r="H27" s="41">
        <v>0</v>
      </c>
      <c r="I27" s="41">
        <v>1</v>
      </c>
      <c r="J27" s="41">
        <v>0</v>
      </c>
      <c r="K27" s="42">
        <v>1</v>
      </c>
      <c r="L27" s="41" t="s">
        <v>35</v>
      </c>
      <c r="M27" s="41" t="s">
        <v>39</v>
      </c>
      <c r="N27" s="41" t="s">
        <v>211</v>
      </c>
      <c r="O27" s="41" t="s">
        <v>257</v>
      </c>
      <c r="P27" s="41" t="s">
        <v>213</v>
      </c>
      <c r="Q27" s="41" t="s">
        <v>248</v>
      </c>
      <c r="R27" s="41" t="s">
        <v>212</v>
      </c>
      <c r="S27" s="41" t="s">
        <v>249</v>
      </c>
      <c r="T27" s="41">
        <v>2</v>
      </c>
      <c r="U27" s="41">
        <v>3</v>
      </c>
      <c r="V27" s="38">
        <f aca="true" t="shared" si="16" ref="V27:V51">+T27*U27</f>
        <v>6</v>
      </c>
      <c r="W27" s="42" t="str">
        <f t="shared" si="10"/>
        <v>MEDIO</v>
      </c>
      <c r="X27" s="41">
        <v>25</v>
      </c>
      <c r="Y27" s="42">
        <f t="shared" si="11"/>
        <v>150</v>
      </c>
      <c r="Z27" s="42" t="str">
        <f t="shared" si="2"/>
        <v>RIESGO NO ACEPTABLE O ACEPTABLE CON CONTROL ESPECIFICO</v>
      </c>
      <c r="AA27" s="42" t="str">
        <f t="shared" si="3"/>
        <v>II</v>
      </c>
      <c r="AB27" s="42">
        <v>1</v>
      </c>
      <c r="AC27" s="41" t="s">
        <v>193</v>
      </c>
      <c r="AD27" s="41" t="s">
        <v>193</v>
      </c>
      <c r="AE27" s="41" t="s">
        <v>214</v>
      </c>
      <c r="AF27" s="37" t="s">
        <v>215</v>
      </c>
      <c r="AG27" s="41" t="s">
        <v>193</v>
      </c>
      <c r="AH27" s="41">
        <v>2</v>
      </c>
      <c r="AI27" s="41">
        <v>2</v>
      </c>
      <c r="AJ27" s="42">
        <f t="shared" si="12"/>
        <v>4</v>
      </c>
      <c r="AK27" s="42" t="str">
        <f t="shared" si="13"/>
        <v>BAJO</v>
      </c>
      <c r="AL27" s="41">
        <v>10</v>
      </c>
      <c r="AM27" s="38">
        <f t="shared" si="6"/>
        <v>40</v>
      </c>
      <c r="AN27" s="42" t="str">
        <f t="shared" si="14"/>
        <v>RIESGO MEJORABLE</v>
      </c>
      <c r="AO27" s="38" t="str">
        <f t="shared" si="15"/>
        <v>III</v>
      </c>
      <c r="AP27" s="38">
        <v>1</v>
      </c>
      <c r="AQ27" s="38" t="s">
        <v>222</v>
      </c>
      <c r="AR27" s="38" t="s">
        <v>195</v>
      </c>
      <c r="AS27" s="41" t="s">
        <v>193</v>
      </c>
      <c r="AT27" s="41" t="s">
        <v>193</v>
      </c>
      <c r="AU27" s="38" t="s">
        <v>263</v>
      </c>
      <c r="AV27" s="38" t="s">
        <v>264</v>
      </c>
      <c r="AW27" s="41" t="s">
        <v>193</v>
      </c>
      <c r="AX27" s="37" t="s">
        <v>196</v>
      </c>
      <c r="AY27" s="43"/>
      <c r="AZ27" s="43"/>
      <c r="BA27" s="37"/>
      <c r="BB27" s="37" t="s">
        <v>163</v>
      </c>
    </row>
    <row r="28" spans="1:54" s="28" customFormat="1" ht="171.75" customHeight="1">
      <c r="A28" s="39"/>
      <c r="B28" s="47" t="s">
        <v>423</v>
      </c>
      <c r="C28" s="47" t="s">
        <v>425</v>
      </c>
      <c r="D28" s="40" t="s">
        <v>238</v>
      </c>
      <c r="E28" s="41" t="s">
        <v>245</v>
      </c>
      <c r="F28" s="41" t="s">
        <v>188</v>
      </c>
      <c r="G28" s="41" t="s">
        <v>244</v>
      </c>
      <c r="H28" s="41">
        <v>0</v>
      </c>
      <c r="I28" s="41">
        <v>1</v>
      </c>
      <c r="J28" s="41">
        <v>0</v>
      </c>
      <c r="K28" s="42">
        <v>1</v>
      </c>
      <c r="L28" s="41" t="s">
        <v>68</v>
      </c>
      <c r="M28" s="41" t="s">
        <v>88</v>
      </c>
      <c r="N28" s="41" t="s">
        <v>269</v>
      </c>
      <c r="O28" s="41" t="s">
        <v>225</v>
      </c>
      <c r="P28" s="41" t="s">
        <v>265</v>
      </c>
      <c r="Q28" s="41" t="s">
        <v>193</v>
      </c>
      <c r="R28" s="41" t="s">
        <v>193</v>
      </c>
      <c r="S28" s="41" t="s">
        <v>266</v>
      </c>
      <c r="T28" s="41">
        <v>2</v>
      </c>
      <c r="U28" s="41">
        <v>2</v>
      </c>
      <c r="V28" s="38">
        <v>4</v>
      </c>
      <c r="W28" s="42" t="str">
        <f t="shared" si="10"/>
        <v>BAJO</v>
      </c>
      <c r="X28" s="41">
        <v>25</v>
      </c>
      <c r="Y28" s="42">
        <f t="shared" si="11"/>
        <v>100</v>
      </c>
      <c r="Z28" s="42" t="str">
        <f>IF(AND(Y28&gt;=1,Y28&lt;=30),"RIESGO ACEPTABLE",IF(AND(Y28&gt;=40,Y28&lt;=120),"RIESGO MEJORABLE",IF(AND(Y28&gt;=150,Y28&lt;=500),"RIESGO NO ACEPTABLE O ACEPTABLE CON CONTROL ESPECIFICO",IF(AND(Y28&gt;=600,Y28&lt;=4000),"RIESGO NO ACEPTABLE",IF(AND(Y28=0),"-")))))</f>
        <v>RIESGO MEJORABLE</v>
      </c>
      <c r="AA28" s="42" t="str">
        <f>+IF(AND(Y28&gt;=0.1,Y28&lt;=31),"IV",IF(AND(Y28&gt;=40,Y28&lt;=120),"III",IF(AND(Y28&gt;=150,Y28&lt;=500),"II",IF(AND(Y28&gt;=600,Y28&lt;=4000),"I",IF(AND(Y28=0),"-")))))</f>
        <v>III</v>
      </c>
      <c r="AB28" s="42">
        <v>1</v>
      </c>
      <c r="AC28" s="41" t="s">
        <v>193</v>
      </c>
      <c r="AD28" s="41" t="s">
        <v>193</v>
      </c>
      <c r="AE28" s="41" t="s">
        <v>193</v>
      </c>
      <c r="AF28" s="37" t="s">
        <v>267</v>
      </c>
      <c r="AG28" s="41" t="s">
        <v>193</v>
      </c>
      <c r="AH28" s="41">
        <v>2</v>
      </c>
      <c r="AI28" s="41">
        <v>2</v>
      </c>
      <c r="AJ28" s="42">
        <f t="shared" si="12"/>
        <v>4</v>
      </c>
      <c r="AK28" s="42" t="str">
        <f t="shared" si="13"/>
        <v>BAJO</v>
      </c>
      <c r="AL28" s="41">
        <v>10</v>
      </c>
      <c r="AM28" s="38">
        <f>+AJ28*AL28</f>
        <v>40</v>
      </c>
      <c r="AN28" s="42" t="str">
        <f t="shared" si="14"/>
        <v>RIESGO MEJORABLE</v>
      </c>
      <c r="AO28" s="38" t="str">
        <f t="shared" si="15"/>
        <v>III</v>
      </c>
      <c r="AP28" s="38">
        <v>1</v>
      </c>
      <c r="AQ28" s="38" t="s">
        <v>265</v>
      </c>
      <c r="AR28" s="38" t="s">
        <v>195</v>
      </c>
      <c r="AS28" s="41" t="s">
        <v>193</v>
      </c>
      <c r="AT28" s="41" t="s">
        <v>193</v>
      </c>
      <c r="AU28" s="38" t="s">
        <v>193</v>
      </c>
      <c r="AV28" s="38" t="s">
        <v>268</v>
      </c>
      <c r="AW28" s="41" t="s">
        <v>193</v>
      </c>
      <c r="AX28" s="37" t="s">
        <v>196</v>
      </c>
      <c r="AY28" s="43"/>
      <c r="AZ28" s="43"/>
      <c r="BA28" s="37"/>
      <c r="BB28" s="37" t="s">
        <v>163</v>
      </c>
    </row>
    <row r="29" spans="1:54" s="28" customFormat="1" ht="147" customHeight="1">
      <c r="A29" s="39"/>
      <c r="B29" s="47" t="s">
        <v>423</v>
      </c>
      <c r="C29" s="47" t="s">
        <v>425</v>
      </c>
      <c r="D29" s="40" t="s">
        <v>238</v>
      </c>
      <c r="E29" s="41" t="s">
        <v>245</v>
      </c>
      <c r="F29" s="41" t="s">
        <v>188</v>
      </c>
      <c r="G29" s="41" t="s">
        <v>244</v>
      </c>
      <c r="H29" s="41">
        <v>0</v>
      </c>
      <c r="I29" s="41">
        <v>1</v>
      </c>
      <c r="J29" s="41">
        <v>0</v>
      </c>
      <c r="K29" s="42">
        <v>1</v>
      </c>
      <c r="L29" s="41" t="s">
        <v>68</v>
      </c>
      <c r="M29" s="41" t="s">
        <v>89</v>
      </c>
      <c r="N29" s="41" t="s">
        <v>270</v>
      </c>
      <c r="O29" s="41" t="s">
        <v>285</v>
      </c>
      <c r="P29" s="41" t="s">
        <v>272</v>
      </c>
      <c r="Q29" s="41" t="s">
        <v>193</v>
      </c>
      <c r="R29" s="41" t="s">
        <v>193</v>
      </c>
      <c r="S29" s="41" t="s">
        <v>273</v>
      </c>
      <c r="T29" s="41">
        <v>2</v>
      </c>
      <c r="U29" s="41">
        <v>3</v>
      </c>
      <c r="V29" s="38">
        <f t="shared" si="16"/>
        <v>6</v>
      </c>
      <c r="W29" s="42" t="str">
        <f t="shared" si="10"/>
        <v>MEDIO</v>
      </c>
      <c r="X29" s="41">
        <v>25</v>
      </c>
      <c r="Y29" s="42">
        <f t="shared" si="11"/>
        <v>150</v>
      </c>
      <c r="Z29" s="42" t="str">
        <f t="shared" si="2"/>
        <v>RIESGO NO ACEPTABLE O ACEPTABLE CON CONTROL ESPECIFICO</v>
      </c>
      <c r="AA29" s="42" t="str">
        <f t="shared" si="3"/>
        <v>II</v>
      </c>
      <c r="AB29" s="42">
        <v>1</v>
      </c>
      <c r="AC29" s="41" t="s">
        <v>193</v>
      </c>
      <c r="AD29" s="41" t="s">
        <v>193</v>
      </c>
      <c r="AE29" s="41" t="s">
        <v>193</v>
      </c>
      <c r="AF29" s="37" t="s">
        <v>274</v>
      </c>
      <c r="AG29" s="41" t="s">
        <v>193</v>
      </c>
      <c r="AH29" s="41">
        <v>2</v>
      </c>
      <c r="AI29" s="41">
        <v>2</v>
      </c>
      <c r="AJ29" s="42">
        <f t="shared" si="12"/>
        <v>4</v>
      </c>
      <c r="AK29" s="42" t="str">
        <f t="shared" si="13"/>
        <v>BAJO</v>
      </c>
      <c r="AL29" s="41">
        <v>10</v>
      </c>
      <c r="AM29" s="38">
        <f t="shared" si="6"/>
        <v>40</v>
      </c>
      <c r="AN29" s="42" t="str">
        <f t="shared" si="14"/>
        <v>RIESGO MEJORABLE</v>
      </c>
      <c r="AO29" s="38" t="str">
        <f t="shared" si="15"/>
        <v>III</v>
      </c>
      <c r="AP29" s="38">
        <v>1</v>
      </c>
      <c r="AQ29" s="41" t="s">
        <v>272</v>
      </c>
      <c r="AR29" s="38" t="s">
        <v>195</v>
      </c>
      <c r="AS29" s="41" t="s">
        <v>193</v>
      </c>
      <c r="AT29" s="41" t="s">
        <v>193</v>
      </c>
      <c r="AU29" s="38" t="s">
        <v>193</v>
      </c>
      <c r="AV29" s="38" t="s">
        <v>275</v>
      </c>
      <c r="AW29" s="41" t="s">
        <v>193</v>
      </c>
      <c r="AX29" s="37" t="s">
        <v>196</v>
      </c>
      <c r="AY29" s="43"/>
      <c r="AZ29" s="43"/>
      <c r="BA29" s="37"/>
      <c r="BB29" s="37" t="s">
        <v>163</v>
      </c>
    </row>
    <row r="30" spans="1:54" s="28" customFormat="1" ht="162" customHeight="1">
      <c r="A30" s="39"/>
      <c r="B30" s="47" t="s">
        <v>423</v>
      </c>
      <c r="C30" s="47" t="s">
        <v>425</v>
      </c>
      <c r="D30" s="40" t="s">
        <v>238</v>
      </c>
      <c r="E30" s="41" t="s">
        <v>245</v>
      </c>
      <c r="F30" s="41" t="s">
        <v>188</v>
      </c>
      <c r="G30" s="41" t="s">
        <v>244</v>
      </c>
      <c r="H30" s="41">
        <v>0</v>
      </c>
      <c r="I30" s="41">
        <v>1</v>
      </c>
      <c r="J30" s="41">
        <v>0</v>
      </c>
      <c r="K30" s="42">
        <v>1</v>
      </c>
      <c r="L30" s="41" t="s">
        <v>41</v>
      </c>
      <c r="M30" s="41" t="s">
        <v>129</v>
      </c>
      <c r="N30" s="41" t="s">
        <v>278</v>
      </c>
      <c r="O30" s="41" t="s">
        <v>276</v>
      </c>
      <c r="P30" s="41" t="s">
        <v>277</v>
      </c>
      <c r="Q30" s="41" t="s">
        <v>193</v>
      </c>
      <c r="R30" s="41" t="s">
        <v>193</v>
      </c>
      <c r="S30" s="41" t="s">
        <v>279</v>
      </c>
      <c r="T30" s="41">
        <v>2</v>
      </c>
      <c r="U30" s="41">
        <v>3</v>
      </c>
      <c r="V30" s="38">
        <f t="shared" si="16"/>
        <v>6</v>
      </c>
      <c r="W30" s="42" t="str">
        <f t="shared" si="10"/>
        <v>MEDIO</v>
      </c>
      <c r="X30" s="41">
        <v>25</v>
      </c>
      <c r="Y30" s="42">
        <f t="shared" si="11"/>
        <v>150</v>
      </c>
      <c r="Z30" s="42" t="str">
        <f t="shared" si="2"/>
        <v>RIESGO NO ACEPTABLE O ACEPTABLE CON CONTROL ESPECIFICO</v>
      </c>
      <c r="AA30" s="42" t="str">
        <f t="shared" si="3"/>
        <v>II</v>
      </c>
      <c r="AB30" s="42">
        <v>1</v>
      </c>
      <c r="AC30" s="41" t="s">
        <v>193</v>
      </c>
      <c r="AD30" s="41" t="s">
        <v>193</v>
      </c>
      <c r="AE30" s="41" t="s">
        <v>193</v>
      </c>
      <c r="AF30" s="41" t="s">
        <v>281</v>
      </c>
      <c r="AG30" s="41" t="s">
        <v>280</v>
      </c>
      <c r="AH30" s="41">
        <v>2</v>
      </c>
      <c r="AI30" s="41">
        <v>2</v>
      </c>
      <c r="AJ30" s="42">
        <f t="shared" si="12"/>
        <v>4</v>
      </c>
      <c r="AK30" s="42" t="str">
        <f t="shared" si="13"/>
        <v>BAJO</v>
      </c>
      <c r="AL30" s="41">
        <v>10</v>
      </c>
      <c r="AM30" s="38">
        <f t="shared" si="6"/>
        <v>40</v>
      </c>
      <c r="AN30" s="42" t="str">
        <f t="shared" si="14"/>
        <v>RIESGO MEJORABLE</v>
      </c>
      <c r="AO30" s="38" t="str">
        <f t="shared" si="15"/>
        <v>III</v>
      </c>
      <c r="AP30" s="38">
        <v>1</v>
      </c>
      <c r="AQ30" s="38" t="s">
        <v>277</v>
      </c>
      <c r="AR30" s="38" t="s">
        <v>195</v>
      </c>
      <c r="AS30" s="41" t="s">
        <v>193</v>
      </c>
      <c r="AT30" s="41" t="s">
        <v>193</v>
      </c>
      <c r="AU30" s="38" t="s">
        <v>193</v>
      </c>
      <c r="AV30" s="38" t="s">
        <v>282</v>
      </c>
      <c r="AW30" s="41" t="s">
        <v>283</v>
      </c>
      <c r="AX30" s="37" t="s">
        <v>196</v>
      </c>
      <c r="AY30" s="43"/>
      <c r="AZ30" s="43"/>
      <c r="BA30" s="37"/>
      <c r="BB30" s="37" t="s">
        <v>163</v>
      </c>
    </row>
    <row r="31" spans="1:54" s="28" customFormat="1" ht="162" customHeight="1">
      <c r="A31" s="39"/>
      <c r="B31" s="47" t="s">
        <v>423</v>
      </c>
      <c r="C31" s="47" t="s">
        <v>425</v>
      </c>
      <c r="D31" s="40" t="s">
        <v>238</v>
      </c>
      <c r="E31" s="41" t="s">
        <v>245</v>
      </c>
      <c r="F31" s="41" t="s">
        <v>188</v>
      </c>
      <c r="G31" s="41" t="s">
        <v>244</v>
      </c>
      <c r="H31" s="41">
        <v>0</v>
      </c>
      <c r="I31" s="41">
        <v>1</v>
      </c>
      <c r="J31" s="41">
        <v>30</v>
      </c>
      <c r="K31" s="42">
        <v>31</v>
      </c>
      <c r="L31" s="41" t="s">
        <v>49</v>
      </c>
      <c r="M31" s="41" t="s">
        <v>124</v>
      </c>
      <c r="N31" s="41" t="s">
        <v>284</v>
      </c>
      <c r="O31" s="41" t="s">
        <v>286</v>
      </c>
      <c r="P31" s="41" t="s">
        <v>287</v>
      </c>
      <c r="Q31" s="41" t="s">
        <v>290</v>
      </c>
      <c r="R31" s="41" t="s">
        <v>288</v>
      </c>
      <c r="S31" s="41" t="s">
        <v>289</v>
      </c>
      <c r="T31" s="41">
        <v>2</v>
      </c>
      <c r="U31" s="41">
        <v>3</v>
      </c>
      <c r="V31" s="38">
        <f t="shared" si="16"/>
        <v>6</v>
      </c>
      <c r="W31" s="42" t="str">
        <f t="shared" si="10"/>
        <v>MEDIO</v>
      </c>
      <c r="X31" s="41">
        <v>25</v>
      </c>
      <c r="Y31" s="42">
        <f t="shared" si="11"/>
        <v>150</v>
      </c>
      <c r="Z31" s="42" t="str">
        <f t="shared" si="2"/>
        <v>RIESGO NO ACEPTABLE O ACEPTABLE CON CONTROL ESPECIFICO</v>
      </c>
      <c r="AA31" s="42" t="str">
        <f t="shared" si="3"/>
        <v>II</v>
      </c>
      <c r="AB31" s="42">
        <v>31</v>
      </c>
      <c r="AC31" s="41" t="s">
        <v>193</v>
      </c>
      <c r="AD31" s="41" t="s">
        <v>193</v>
      </c>
      <c r="AE31" s="41" t="s">
        <v>193</v>
      </c>
      <c r="AF31" s="41" t="s">
        <v>290</v>
      </c>
      <c r="AG31" s="41" t="s">
        <v>291</v>
      </c>
      <c r="AH31" s="41">
        <v>2</v>
      </c>
      <c r="AI31" s="41">
        <v>2</v>
      </c>
      <c r="AJ31" s="42">
        <f t="shared" si="12"/>
        <v>4</v>
      </c>
      <c r="AK31" s="42" t="str">
        <f t="shared" si="13"/>
        <v>BAJO</v>
      </c>
      <c r="AL31" s="41">
        <v>10</v>
      </c>
      <c r="AM31" s="38">
        <f t="shared" si="6"/>
        <v>40</v>
      </c>
      <c r="AN31" s="42" t="str">
        <f t="shared" si="14"/>
        <v>RIESGO MEJORABLE</v>
      </c>
      <c r="AO31" s="38" t="str">
        <f t="shared" si="15"/>
        <v>III</v>
      </c>
      <c r="AP31" s="38">
        <v>31</v>
      </c>
      <c r="AQ31" s="41" t="s">
        <v>287</v>
      </c>
      <c r="AR31" s="38" t="s">
        <v>195</v>
      </c>
      <c r="AS31" s="41" t="s">
        <v>193</v>
      </c>
      <c r="AT31" s="41" t="s">
        <v>193</v>
      </c>
      <c r="AU31" s="38" t="s">
        <v>193</v>
      </c>
      <c r="AV31" s="38" t="s">
        <v>292</v>
      </c>
      <c r="AW31" s="41" t="s">
        <v>293</v>
      </c>
      <c r="AX31" s="37" t="s">
        <v>196</v>
      </c>
      <c r="AY31" s="43"/>
      <c r="AZ31" s="43"/>
      <c r="BA31" s="37"/>
      <c r="BB31" s="37" t="s">
        <v>163</v>
      </c>
    </row>
    <row r="32" spans="1:54" s="28" customFormat="1" ht="174.75" customHeight="1">
      <c r="A32" s="39"/>
      <c r="B32" s="47" t="s">
        <v>423</v>
      </c>
      <c r="C32" s="47" t="s">
        <v>425</v>
      </c>
      <c r="D32" s="40" t="s">
        <v>238</v>
      </c>
      <c r="E32" s="41" t="s">
        <v>245</v>
      </c>
      <c r="F32" s="41" t="s">
        <v>188</v>
      </c>
      <c r="G32" s="41" t="s">
        <v>244</v>
      </c>
      <c r="H32" s="41">
        <v>0</v>
      </c>
      <c r="I32" s="41">
        <v>1</v>
      </c>
      <c r="J32" s="41">
        <v>0</v>
      </c>
      <c r="K32" s="42">
        <v>1</v>
      </c>
      <c r="L32" s="41" t="s">
        <v>62</v>
      </c>
      <c r="M32" s="41" t="s">
        <v>63</v>
      </c>
      <c r="N32" s="41" t="s">
        <v>294</v>
      </c>
      <c r="O32" s="41" t="s">
        <v>225</v>
      </c>
      <c r="P32" s="41" t="s">
        <v>232</v>
      </c>
      <c r="Q32" s="41" t="s">
        <v>233</v>
      </c>
      <c r="R32" s="41" t="s">
        <v>193</v>
      </c>
      <c r="S32" s="41" t="s">
        <v>234</v>
      </c>
      <c r="T32" s="41">
        <v>2</v>
      </c>
      <c r="U32" s="41">
        <v>2</v>
      </c>
      <c r="V32" s="38">
        <f>+T32*U32</f>
        <v>4</v>
      </c>
      <c r="W32" s="42" t="str">
        <f>IF(AND(V32&gt;=0,V32&lt;=4),"BAJO",IF(AND(V32&gt;=6,V32&lt;=8),"MEDIO",IF(AND(V32&gt;=10,V32&lt;=20),"ALTO",IF(AND(V32&gt;=24,V32&lt;=40),"MUY ALTO"))))</f>
        <v>BAJO</v>
      </c>
      <c r="X32" s="41">
        <v>25</v>
      </c>
      <c r="Y32" s="42">
        <f>+V32*X32</f>
        <v>100</v>
      </c>
      <c r="Z32" s="42" t="str">
        <f>IF(AND(Y32&gt;=1,Y32&lt;=30),"RIESGO ACEPTABLE",IF(AND(Y32&gt;=40,Y32&lt;=120),"RIESGO MEJORABLE",IF(AND(Y32&gt;=150,Y32&lt;=500),"RIESGO NO ACEPTABLE O ACEPTABLE CON CONTROL ESPECIFICO",IF(AND(Y32&gt;=600,Y32&lt;=4000),"RIESGO NO ACEPTABLE",IF(AND(Y32=0),"-")))))</f>
        <v>RIESGO MEJORABLE</v>
      </c>
      <c r="AA32" s="42" t="str">
        <f>+IF(AND(Y32&gt;=0.1,Y32&lt;=31),"IV",IF(AND(Y32&gt;=40,Y32&lt;=120),"III",IF(AND(Y32&gt;=150,Y32&lt;=500),"II",IF(AND(Y32&gt;=600,Y32&lt;=4000),"I",IF(AND(Y32=0),"-")))))</f>
        <v>III</v>
      </c>
      <c r="AB32" s="42">
        <v>1</v>
      </c>
      <c r="AC32" s="41" t="s">
        <v>193</v>
      </c>
      <c r="AD32" s="41" t="s">
        <v>193</v>
      </c>
      <c r="AE32" s="41" t="s">
        <v>235</v>
      </c>
      <c r="AF32" s="41" t="s">
        <v>236</v>
      </c>
      <c r="AG32" s="41" t="s">
        <v>193</v>
      </c>
      <c r="AH32" s="41">
        <v>2</v>
      </c>
      <c r="AI32" s="41">
        <v>2</v>
      </c>
      <c r="AJ32" s="42">
        <f>+AH32*AI32</f>
        <v>4</v>
      </c>
      <c r="AK32" s="42" t="str">
        <f>IF(AND(AJ32&gt;=0,AJ32&lt;=4),"BAJO",IF(AND(AJ32&gt;=6,AJ32&lt;=8),"MEDIO",IF(AND(AJ32&gt;=10,AJ32&lt;=20),"ALTO",IF(AND(AJ32&gt;=24,AJ32&lt;=40),"MUY ALTO"))))</f>
        <v>BAJO</v>
      </c>
      <c r="AL32" s="41">
        <v>10</v>
      </c>
      <c r="AM32" s="38">
        <f>+AJ32*AL32</f>
        <v>40</v>
      </c>
      <c r="AN32" s="42" t="str">
        <f>IF(AND(AM32&gt;=1,AM32&lt;=30),"RIESGO ACEPTABLE",IF(AND(AM32&gt;=40,AM32&lt;=120),"RIESGO MEJORABLE",IF(AND(AM32&gt;=150,AM32&lt;=500),"RIESGO NO ACEPTABLE O ACEPTABLE CON CONTROL ESPECIFICO",IF(AND(AM32&gt;=600,AM32&lt;=4000),"RIESGO NO ACEPTABLE",IF(AND(AM32=0),"-")))))</f>
        <v>RIESGO MEJORABLE</v>
      </c>
      <c r="AO32" s="38" t="str">
        <f>+IF(AND(AM32&gt;=0.1,AM32&lt;=31),"IV",IF(AND(AM32&gt;=40,AM32&lt;=120),"III",IF(AND(AM32&gt;=150,AM32&lt;=500),"II",IF(AND(AM32&gt;=600,AM32&lt;=4000),"I",IF(AND(AM32=0),"-")))))</f>
        <v>III</v>
      </c>
      <c r="AP32" s="38">
        <v>1</v>
      </c>
      <c r="AQ32" s="41" t="s">
        <v>232</v>
      </c>
      <c r="AR32" s="38" t="s">
        <v>195</v>
      </c>
      <c r="AS32" s="41" t="s">
        <v>193</v>
      </c>
      <c r="AT32" s="41" t="s">
        <v>193</v>
      </c>
      <c r="AU32" s="38" t="s">
        <v>235</v>
      </c>
      <c r="AV32" s="38" t="s">
        <v>237</v>
      </c>
      <c r="AW32" s="41" t="s">
        <v>193</v>
      </c>
      <c r="AX32" s="37" t="s">
        <v>196</v>
      </c>
      <c r="AY32" s="43"/>
      <c r="AZ32" s="43"/>
      <c r="BA32" s="37"/>
      <c r="BB32" s="37" t="s">
        <v>163</v>
      </c>
    </row>
    <row r="33" spans="1:54" s="28" customFormat="1" ht="147" customHeight="1">
      <c r="A33" s="39"/>
      <c r="B33" s="47" t="s">
        <v>423</v>
      </c>
      <c r="C33" s="47" t="s">
        <v>425</v>
      </c>
      <c r="D33" s="40" t="s">
        <v>238</v>
      </c>
      <c r="E33" s="41" t="s">
        <v>245</v>
      </c>
      <c r="F33" s="41" t="s">
        <v>188</v>
      </c>
      <c r="G33" s="41" t="s">
        <v>244</v>
      </c>
      <c r="H33" s="41">
        <v>0</v>
      </c>
      <c r="I33" s="41">
        <v>1</v>
      </c>
      <c r="J33" s="41">
        <v>0</v>
      </c>
      <c r="K33" s="42">
        <v>1</v>
      </c>
      <c r="L33" s="41" t="s">
        <v>73</v>
      </c>
      <c r="M33" s="41" t="s">
        <v>92</v>
      </c>
      <c r="N33" s="41" t="s">
        <v>296</v>
      </c>
      <c r="O33" s="41" t="s">
        <v>297</v>
      </c>
      <c r="P33" s="41" t="s">
        <v>298</v>
      </c>
      <c r="Q33" s="41" t="s">
        <v>193</v>
      </c>
      <c r="R33" s="41" t="s">
        <v>299</v>
      </c>
      <c r="S33" s="41" t="s">
        <v>300</v>
      </c>
      <c r="T33" s="41">
        <v>2</v>
      </c>
      <c r="U33" s="41">
        <v>3</v>
      </c>
      <c r="V33" s="38">
        <f t="shared" si="16"/>
        <v>6</v>
      </c>
      <c r="W33" s="42" t="str">
        <f t="shared" si="10"/>
        <v>MEDIO</v>
      </c>
      <c r="X33" s="41">
        <v>25</v>
      </c>
      <c r="Y33" s="42">
        <f t="shared" si="11"/>
        <v>150</v>
      </c>
      <c r="Z33" s="42" t="str">
        <f t="shared" si="2"/>
        <v>RIESGO NO ACEPTABLE O ACEPTABLE CON CONTROL ESPECIFICO</v>
      </c>
      <c r="AA33" s="42" t="str">
        <f t="shared" si="3"/>
        <v>II</v>
      </c>
      <c r="AB33" s="42">
        <v>1</v>
      </c>
      <c r="AC33" s="41" t="s">
        <v>193</v>
      </c>
      <c r="AD33" s="41" t="s">
        <v>193</v>
      </c>
      <c r="AE33" s="41" t="s">
        <v>302</v>
      </c>
      <c r="AF33" s="41" t="s">
        <v>301</v>
      </c>
      <c r="AG33" s="41" t="s">
        <v>193</v>
      </c>
      <c r="AH33" s="41">
        <v>2</v>
      </c>
      <c r="AI33" s="41">
        <v>2</v>
      </c>
      <c r="AJ33" s="42">
        <f t="shared" si="12"/>
        <v>4</v>
      </c>
      <c r="AK33" s="42" t="str">
        <f t="shared" si="13"/>
        <v>BAJO</v>
      </c>
      <c r="AL33" s="41">
        <v>10</v>
      </c>
      <c r="AM33" s="38">
        <f t="shared" si="6"/>
        <v>40</v>
      </c>
      <c r="AN33" s="42" t="str">
        <f t="shared" si="14"/>
        <v>RIESGO MEJORABLE</v>
      </c>
      <c r="AO33" s="38" t="str">
        <f t="shared" si="15"/>
        <v>III</v>
      </c>
      <c r="AP33" s="38">
        <v>1</v>
      </c>
      <c r="AQ33" s="38" t="s">
        <v>298</v>
      </c>
      <c r="AR33" s="38" t="s">
        <v>195</v>
      </c>
      <c r="AS33" s="41" t="s">
        <v>193</v>
      </c>
      <c r="AT33" s="41" t="s">
        <v>193</v>
      </c>
      <c r="AU33" s="38" t="s">
        <v>303</v>
      </c>
      <c r="AV33" s="38" t="s">
        <v>304</v>
      </c>
      <c r="AW33" s="41" t="s">
        <v>193</v>
      </c>
      <c r="AX33" s="37" t="s">
        <v>196</v>
      </c>
      <c r="AY33" s="43"/>
      <c r="AZ33" s="43"/>
      <c r="BA33" s="37"/>
      <c r="BB33" s="37" t="s">
        <v>163</v>
      </c>
    </row>
    <row r="34" spans="1:54" s="28" customFormat="1" ht="151.5" customHeight="1">
      <c r="A34" s="39"/>
      <c r="B34" s="47" t="s">
        <v>423</v>
      </c>
      <c r="C34" s="47" t="s">
        <v>425</v>
      </c>
      <c r="D34" s="40" t="s">
        <v>238</v>
      </c>
      <c r="E34" s="41" t="s">
        <v>245</v>
      </c>
      <c r="F34" s="41" t="s">
        <v>188</v>
      </c>
      <c r="G34" s="41" t="s">
        <v>244</v>
      </c>
      <c r="H34" s="41">
        <v>0</v>
      </c>
      <c r="I34" s="41">
        <v>1</v>
      </c>
      <c r="J34" s="41">
        <v>0</v>
      </c>
      <c r="K34" s="42">
        <v>1</v>
      </c>
      <c r="L34" s="41" t="s">
        <v>75</v>
      </c>
      <c r="M34" s="41" t="s">
        <v>81</v>
      </c>
      <c r="N34" s="41" t="s">
        <v>306</v>
      </c>
      <c r="O34" s="41" t="s">
        <v>256</v>
      </c>
      <c r="P34" s="41" t="s">
        <v>305</v>
      </c>
      <c r="Q34" s="41" t="s">
        <v>193</v>
      </c>
      <c r="R34" s="41" t="s">
        <v>193</v>
      </c>
      <c r="S34" s="41" t="s">
        <v>193</v>
      </c>
      <c r="T34" s="41">
        <v>2</v>
      </c>
      <c r="U34" s="41">
        <v>2</v>
      </c>
      <c r="V34" s="38">
        <f t="shared" si="16"/>
        <v>4</v>
      </c>
      <c r="W34" s="42" t="str">
        <f t="shared" si="10"/>
        <v>BAJO</v>
      </c>
      <c r="X34" s="41">
        <v>25</v>
      </c>
      <c r="Y34" s="42">
        <f t="shared" si="11"/>
        <v>100</v>
      </c>
      <c r="Z34" s="42" t="str">
        <f t="shared" si="2"/>
        <v>RIESGO MEJORABLE</v>
      </c>
      <c r="AA34" s="42" t="str">
        <f t="shared" si="3"/>
        <v>III</v>
      </c>
      <c r="AB34" s="42">
        <v>1</v>
      </c>
      <c r="AC34" s="41" t="s">
        <v>193</v>
      </c>
      <c r="AD34" s="41" t="s">
        <v>193</v>
      </c>
      <c r="AE34" s="41" t="s">
        <v>193</v>
      </c>
      <c r="AF34" s="41" t="s">
        <v>307</v>
      </c>
      <c r="AG34" s="41" t="s">
        <v>193</v>
      </c>
      <c r="AH34" s="41">
        <v>2</v>
      </c>
      <c r="AI34" s="41">
        <v>2</v>
      </c>
      <c r="AJ34" s="42">
        <f t="shared" si="12"/>
        <v>4</v>
      </c>
      <c r="AK34" s="42" t="str">
        <f t="shared" si="13"/>
        <v>BAJO</v>
      </c>
      <c r="AL34" s="41">
        <v>10</v>
      </c>
      <c r="AM34" s="38">
        <f t="shared" si="6"/>
        <v>40</v>
      </c>
      <c r="AN34" s="42" t="str">
        <f t="shared" si="14"/>
        <v>RIESGO MEJORABLE</v>
      </c>
      <c r="AO34" s="38" t="str">
        <f t="shared" si="15"/>
        <v>III</v>
      </c>
      <c r="AP34" s="38">
        <v>1</v>
      </c>
      <c r="AQ34" s="38" t="s">
        <v>305</v>
      </c>
      <c r="AR34" s="38" t="s">
        <v>195</v>
      </c>
      <c r="AS34" s="41" t="s">
        <v>193</v>
      </c>
      <c r="AT34" s="41" t="s">
        <v>193</v>
      </c>
      <c r="AU34" s="38" t="s">
        <v>193</v>
      </c>
      <c r="AV34" s="38" t="s">
        <v>209</v>
      </c>
      <c r="AW34" s="41" t="s">
        <v>193</v>
      </c>
      <c r="AX34" s="37" t="s">
        <v>196</v>
      </c>
      <c r="AY34" s="43"/>
      <c r="AZ34" s="43"/>
      <c r="BA34" s="37"/>
      <c r="BB34" s="37" t="s">
        <v>163</v>
      </c>
    </row>
    <row r="35" spans="1:54" s="28" customFormat="1" ht="118.5" customHeight="1">
      <c r="A35" s="39"/>
      <c r="B35" s="49" t="s">
        <v>308</v>
      </c>
      <c r="C35" s="49" t="s">
        <v>424</v>
      </c>
      <c r="D35" s="40" t="s">
        <v>309</v>
      </c>
      <c r="E35" s="41" t="s">
        <v>310</v>
      </c>
      <c r="F35" s="41" t="s">
        <v>188</v>
      </c>
      <c r="G35" s="41" t="s">
        <v>311</v>
      </c>
      <c r="H35" s="41">
        <v>0</v>
      </c>
      <c r="I35" s="41">
        <v>10</v>
      </c>
      <c r="J35" s="41">
        <v>0</v>
      </c>
      <c r="K35" s="42">
        <v>10</v>
      </c>
      <c r="L35" s="41" t="s">
        <v>68</v>
      </c>
      <c r="M35" s="41" t="s">
        <v>90</v>
      </c>
      <c r="N35" s="41" t="s">
        <v>312</v>
      </c>
      <c r="O35" s="41" t="s">
        <v>225</v>
      </c>
      <c r="P35" s="41" t="s">
        <v>313</v>
      </c>
      <c r="Q35" s="41" t="s">
        <v>193</v>
      </c>
      <c r="R35" s="41" t="s">
        <v>314</v>
      </c>
      <c r="S35" s="41" t="s">
        <v>193</v>
      </c>
      <c r="T35" s="41">
        <v>2</v>
      </c>
      <c r="U35" s="41">
        <v>3</v>
      </c>
      <c r="V35" s="38">
        <f t="shared" si="16"/>
        <v>6</v>
      </c>
      <c r="W35" s="42" t="str">
        <f t="shared" si="10"/>
        <v>MEDIO</v>
      </c>
      <c r="X35" s="41">
        <v>25</v>
      </c>
      <c r="Y35" s="42">
        <f t="shared" si="11"/>
        <v>150</v>
      </c>
      <c r="Z35" s="42" t="str">
        <f t="shared" si="2"/>
        <v>RIESGO NO ACEPTABLE O ACEPTABLE CON CONTROL ESPECIFICO</v>
      </c>
      <c r="AA35" s="42" t="str">
        <f t="shared" si="3"/>
        <v>II</v>
      </c>
      <c r="AB35" s="42">
        <v>10</v>
      </c>
      <c r="AC35" s="41" t="s">
        <v>193</v>
      </c>
      <c r="AD35" s="41" t="s">
        <v>193</v>
      </c>
      <c r="AE35" s="41" t="s">
        <v>193</v>
      </c>
      <c r="AF35" s="37" t="s">
        <v>315</v>
      </c>
      <c r="AG35" s="41" t="s">
        <v>193</v>
      </c>
      <c r="AH35" s="41">
        <v>2</v>
      </c>
      <c r="AI35" s="41">
        <v>3</v>
      </c>
      <c r="AJ35" s="42">
        <f t="shared" si="12"/>
        <v>6</v>
      </c>
      <c r="AK35" s="42" t="str">
        <f t="shared" si="13"/>
        <v>MEDIO</v>
      </c>
      <c r="AL35" s="41">
        <v>10</v>
      </c>
      <c r="AM35" s="38">
        <f t="shared" si="6"/>
        <v>60</v>
      </c>
      <c r="AN35" s="42" t="str">
        <f t="shared" si="14"/>
        <v>RIESGO MEJORABLE</v>
      </c>
      <c r="AO35" s="38" t="str">
        <f t="shared" si="15"/>
        <v>III</v>
      </c>
      <c r="AP35" s="38">
        <v>10</v>
      </c>
      <c r="AQ35" s="41" t="s">
        <v>313</v>
      </c>
      <c r="AR35" s="38" t="s">
        <v>195</v>
      </c>
      <c r="AS35" s="41" t="s">
        <v>193</v>
      </c>
      <c r="AT35" s="41" t="s">
        <v>193</v>
      </c>
      <c r="AU35" s="38" t="s">
        <v>193</v>
      </c>
      <c r="AV35" s="38" t="s">
        <v>316</v>
      </c>
      <c r="AW35" s="41" t="s">
        <v>193</v>
      </c>
      <c r="AX35" s="37" t="s">
        <v>196</v>
      </c>
      <c r="AY35" s="43"/>
      <c r="AZ35" s="43"/>
      <c r="BA35" s="37"/>
      <c r="BB35" s="37" t="s">
        <v>163</v>
      </c>
    </row>
    <row r="36" spans="1:54" s="28" customFormat="1" ht="118.5" customHeight="1">
      <c r="A36" s="39"/>
      <c r="B36" s="49" t="s">
        <v>308</v>
      </c>
      <c r="C36" s="49" t="s">
        <v>424</v>
      </c>
      <c r="D36" s="40" t="s">
        <v>309</v>
      </c>
      <c r="E36" s="41" t="s">
        <v>310</v>
      </c>
      <c r="F36" s="41" t="s">
        <v>188</v>
      </c>
      <c r="G36" s="41" t="s">
        <v>311</v>
      </c>
      <c r="H36" s="41">
        <v>0</v>
      </c>
      <c r="I36" s="41">
        <v>10</v>
      </c>
      <c r="J36" s="41">
        <v>0</v>
      </c>
      <c r="K36" s="42">
        <v>10</v>
      </c>
      <c r="L36" s="41" t="s">
        <v>30</v>
      </c>
      <c r="M36" s="41" t="s">
        <v>34</v>
      </c>
      <c r="N36" s="41" t="s">
        <v>317</v>
      </c>
      <c r="O36" s="41" t="s">
        <v>225</v>
      </c>
      <c r="P36" s="41" t="s">
        <v>318</v>
      </c>
      <c r="Q36" s="41" t="s">
        <v>193</v>
      </c>
      <c r="R36" s="41" t="s">
        <v>193</v>
      </c>
      <c r="S36" s="41" t="s">
        <v>319</v>
      </c>
      <c r="T36" s="41">
        <v>6</v>
      </c>
      <c r="U36" s="41">
        <v>3</v>
      </c>
      <c r="V36" s="38">
        <f t="shared" si="16"/>
        <v>18</v>
      </c>
      <c r="W36" s="42" t="str">
        <f t="shared" si="10"/>
        <v>ALTO</v>
      </c>
      <c r="X36" s="41">
        <v>25</v>
      </c>
      <c r="Y36" s="42">
        <f t="shared" si="11"/>
        <v>450</v>
      </c>
      <c r="Z36" s="42" t="str">
        <f t="shared" si="2"/>
        <v>RIESGO NO ACEPTABLE O ACEPTABLE CON CONTROL ESPECIFICO</v>
      </c>
      <c r="AA36" s="42" t="str">
        <f t="shared" si="3"/>
        <v>II</v>
      </c>
      <c r="AB36" s="42">
        <v>10</v>
      </c>
      <c r="AC36" s="41" t="s">
        <v>193</v>
      </c>
      <c r="AD36" s="41" t="s">
        <v>193</v>
      </c>
      <c r="AE36" s="41" t="s">
        <v>193</v>
      </c>
      <c r="AF36" s="41" t="s">
        <v>320</v>
      </c>
      <c r="AG36" s="41" t="s">
        <v>321</v>
      </c>
      <c r="AH36" s="41">
        <v>6</v>
      </c>
      <c r="AI36" s="41">
        <v>3</v>
      </c>
      <c r="AJ36" s="42">
        <f t="shared" si="12"/>
        <v>18</v>
      </c>
      <c r="AK36" s="42" t="str">
        <f t="shared" si="13"/>
        <v>ALTO</v>
      </c>
      <c r="AL36" s="41">
        <v>10</v>
      </c>
      <c r="AM36" s="38">
        <f t="shared" si="6"/>
        <v>180</v>
      </c>
      <c r="AN36" s="42" t="str">
        <f t="shared" si="14"/>
        <v>RIESGO NO ACEPTABLE O ACEPTABLE CON CONTROL ESPECIFICO</v>
      </c>
      <c r="AO36" s="38" t="str">
        <f t="shared" si="15"/>
        <v>II</v>
      </c>
      <c r="AP36" s="38">
        <v>10</v>
      </c>
      <c r="AQ36" s="41" t="s">
        <v>318</v>
      </c>
      <c r="AR36" s="38" t="s">
        <v>195</v>
      </c>
      <c r="AS36" s="41" t="s">
        <v>193</v>
      </c>
      <c r="AT36" s="41" t="s">
        <v>193</v>
      </c>
      <c r="AU36" s="38" t="s">
        <v>193</v>
      </c>
      <c r="AV36" s="38" t="s">
        <v>322</v>
      </c>
      <c r="AW36" s="41" t="s">
        <v>193</v>
      </c>
      <c r="AX36" s="37" t="s">
        <v>196</v>
      </c>
      <c r="AY36" s="43"/>
      <c r="AZ36" s="43"/>
      <c r="BA36" s="37"/>
      <c r="BB36" s="37" t="s">
        <v>163</v>
      </c>
    </row>
    <row r="37" spans="1:54" s="28" customFormat="1" ht="156.75" customHeight="1">
      <c r="A37" s="39"/>
      <c r="B37" s="49" t="s">
        <v>308</v>
      </c>
      <c r="C37" s="49" t="s">
        <v>424</v>
      </c>
      <c r="D37" s="40" t="s">
        <v>309</v>
      </c>
      <c r="E37" s="41" t="s">
        <v>310</v>
      </c>
      <c r="F37" s="41" t="s">
        <v>188</v>
      </c>
      <c r="G37" s="41" t="s">
        <v>311</v>
      </c>
      <c r="H37" s="41">
        <v>0</v>
      </c>
      <c r="I37" s="41">
        <v>10</v>
      </c>
      <c r="J37" s="41">
        <v>0</v>
      </c>
      <c r="K37" s="42">
        <v>10</v>
      </c>
      <c r="L37" s="41" t="s">
        <v>148</v>
      </c>
      <c r="M37" s="41" t="s">
        <v>53</v>
      </c>
      <c r="N37" s="41" t="s">
        <v>324</v>
      </c>
      <c r="O37" s="41" t="s">
        <v>255</v>
      </c>
      <c r="P37" s="41" t="s">
        <v>201</v>
      </c>
      <c r="Q37" s="41" t="s">
        <v>193</v>
      </c>
      <c r="R37" s="41" t="s">
        <v>193</v>
      </c>
      <c r="S37" s="41" t="s">
        <v>192</v>
      </c>
      <c r="T37" s="41">
        <v>2</v>
      </c>
      <c r="U37" s="41">
        <v>3</v>
      </c>
      <c r="V37" s="38">
        <v>6</v>
      </c>
      <c r="W37" s="42" t="str">
        <f>IF(AND(V37&gt;=0,V37&lt;=4),"BAJO",IF(AND(V37&gt;=6,V37&lt;=8),"MEDIO",IF(AND(V37&gt;=10,V37&lt;=20),"ALTO",IF(AND(V37&gt;=24,V37&lt;=40),"MUY ALTO"))))</f>
        <v>MEDIO</v>
      </c>
      <c r="X37" s="41">
        <v>25</v>
      </c>
      <c r="Y37" s="42">
        <f>+V37*X37</f>
        <v>150</v>
      </c>
      <c r="Z37" s="42" t="str">
        <f t="shared" si="2"/>
        <v>RIESGO NO ACEPTABLE O ACEPTABLE CON CONTROL ESPECIFICO</v>
      </c>
      <c r="AA37" s="42" t="str">
        <f t="shared" si="3"/>
        <v>II</v>
      </c>
      <c r="AB37" s="42">
        <v>10</v>
      </c>
      <c r="AC37" s="41" t="s">
        <v>193</v>
      </c>
      <c r="AD37" s="41" t="s">
        <v>193</v>
      </c>
      <c r="AE37" s="41" t="s">
        <v>193</v>
      </c>
      <c r="AF37" s="37" t="s">
        <v>325</v>
      </c>
      <c r="AG37" s="41" t="s">
        <v>193</v>
      </c>
      <c r="AH37" s="41">
        <v>2</v>
      </c>
      <c r="AI37" s="41">
        <v>3</v>
      </c>
      <c r="AJ37" s="42">
        <f>+AH37*AI37</f>
        <v>6</v>
      </c>
      <c r="AK37" s="42" t="str">
        <f>IF(AND(AJ37&gt;=0,AJ37&lt;=4),"BAJO",IF(AND(AJ37&gt;=6,AJ37&lt;=8),"MEDIO",IF(AND(AJ37&gt;=10,AJ37&lt;=20),"ALTO",IF(AND(AJ37&gt;=24,AJ37&lt;=40),"MUY ALTO"))))</f>
        <v>MEDIO</v>
      </c>
      <c r="AL37" s="41">
        <v>10</v>
      </c>
      <c r="AM37" s="41">
        <f t="shared" si="6"/>
        <v>60</v>
      </c>
      <c r="AN37" s="4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MEJORABLE</v>
      </c>
      <c r="AO37" s="38" t="str">
        <f>+IF(AND(AM37&gt;=0.1,AM37&lt;=31),"IV",IF(AND(AM37&gt;=40,AM37&lt;=120),"III",IF(AND(AM37&gt;=150,AM37&lt;=500),"II",IF(AND(AM37&gt;=600,AM37&lt;=4000),"I",IF(AND(AM37=0),"-")))))</f>
        <v>III</v>
      </c>
      <c r="AP37" s="38">
        <v>10</v>
      </c>
      <c r="AQ37" s="38" t="s">
        <v>194</v>
      </c>
      <c r="AR37" s="38" t="s">
        <v>195</v>
      </c>
      <c r="AS37" s="41" t="s">
        <v>193</v>
      </c>
      <c r="AT37" s="41" t="s">
        <v>193</v>
      </c>
      <c r="AU37" s="38" t="s">
        <v>193</v>
      </c>
      <c r="AV37" s="38" t="s">
        <v>197</v>
      </c>
      <c r="AW37" s="41" t="s">
        <v>193</v>
      </c>
      <c r="AX37" s="37" t="s">
        <v>196</v>
      </c>
      <c r="AY37" s="43"/>
      <c r="AZ37" s="43"/>
      <c r="BA37" s="37"/>
      <c r="BB37" s="37" t="s">
        <v>163</v>
      </c>
    </row>
    <row r="38" spans="1:54" s="28" customFormat="1" ht="118.5" customHeight="1">
      <c r="A38" s="39"/>
      <c r="B38" s="49" t="s">
        <v>308</v>
      </c>
      <c r="C38" s="49" t="s">
        <v>424</v>
      </c>
      <c r="D38" s="40" t="s">
        <v>309</v>
      </c>
      <c r="E38" s="41" t="s">
        <v>310</v>
      </c>
      <c r="F38" s="41" t="s">
        <v>188</v>
      </c>
      <c r="G38" s="41" t="s">
        <v>311</v>
      </c>
      <c r="H38" s="41">
        <v>0</v>
      </c>
      <c r="I38" s="41">
        <v>10</v>
      </c>
      <c r="J38" s="41">
        <v>0</v>
      </c>
      <c r="K38" s="42">
        <v>10</v>
      </c>
      <c r="L38" s="41" t="s">
        <v>148</v>
      </c>
      <c r="M38" s="41" t="s">
        <v>51</v>
      </c>
      <c r="N38" s="41" t="s">
        <v>326</v>
      </c>
      <c r="O38" s="41" t="s">
        <v>328</v>
      </c>
      <c r="P38" s="41" t="s">
        <v>258</v>
      </c>
      <c r="Q38" s="41" t="s">
        <v>193</v>
      </c>
      <c r="R38" s="41" t="s">
        <v>193</v>
      </c>
      <c r="S38" s="41" t="s">
        <v>259</v>
      </c>
      <c r="T38" s="41">
        <v>6</v>
      </c>
      <c r="U38" s="41">
        <v>3</v>
      </c>
      <c r="V38" s="38">
        <f>+T38*U38</f>
        <v>18</v>
      </c>
      <c r="W38" s="42" t="str">
        <f>IF(AND(V38&gt;=0,V38&lt;=4),"BAJO",IF(AND(V38&gt;=6,V38&lt;=8),"MEDIO",IF(AND(V38&gt;=10,V38&lt;=20),"ALTO",IF(AND(V38&gt;=24,V38&lt;=40),"MUY ALTO"))))</f>
        <v>ALTO</v>
      </c>
      <c r="X38" s="41">
        <v>25</v>
      </c>
      <c r="Y38" s="42">
        <f>+V38*X38</f>
        <v>450</v>
      </c>
      <c r="Z38" s="42" t="str">
        <f>IF(AND(Y38&gt;=1,Y38&lt;=30),"RIESGO ACEPTABLE",IF(AND(Y38&gt;=40,Y38&lt;=120),"RIESGO MEJORABLE",IF(AND(Y38&gt;=150,Y38&lt;=500),"RIESGO NO ACEPTABLE O ACEPTABLE CON CONTROL ESPECIFICO",IF(AND(Y38&gt;=600,Y38&lt;=4000),"RIESGO NO ACEPTABLE",IF(AND(Y38=0),"-")))))</f>
        <v>RIESGO NO ACEPTABLE O ACEPTABLE CON CONTROL ESPECIFICO</v>
      </c>
      <c r="AA38" s="42" t="str">
        <f>+IF(AND(Y38&gt;=0.1,Y38&lt;=31),"IV",IF(AND(Y38&gt;=40,Y38&lt;=120),"III",IF(AND(Y38&gt;=150,Y38&lt;=500),"II",IF(AND(Y38&gt;=600,Y38&lt;=4000),"I",IF(AND(Y38=0),"-")))))</f>
        <v>II</v>
      </c>
      <c r="AB38" s="42">
        <v>10</v>
      </c>
      <c r="AC38" s="41" t="s">
        <v>193</v>
      </c>
      <c r="AD38" s="41" t="s">
        <v>193</v>
      </c>
      <c r="AE38" s="41" t="s">
        <v>193</v>
      </c>
      <c r="AF38" s="41" t="s">
        <v>260</v>
      </c>
      <c r="AG38" s="41" t="s">
        <v>261</v>
      </c>
      <c r="AH38" s="41">
        <v>6</v>
      </c>
      <c r="AI38" s="41">
        <v>3</v>
      </c>
      <c r="AJ38" s="42">
        <f>+AH38*AI38</f>
        <v>18</v>
      </c>
      <c r="AK38" s="42" t="str">
        <f>IF(AND(AJ38&gt;=0,AJ38&lt;=4),"BAJO",IF(AND(AJ38&gt;=6,AJ38&lt;=8),"MEDIO",IF(AND(AJ38&gt;=10,AJ38&lt;=20),"ALTO",IF(AND(AJ38&gt;=24,AJ38&lt;=40),"MUY ALTO"))))</f>
        <v>ALTO</v>
      </c>
      <c r="AL38" s="41">
        <v>10</v>
      </c>
      <c r="AM38" s="41">
        <f>+AJ38*AL38</f>
        <v>180</v>
      </c>
      <c r="AN38" s="42" t="str">
        <f>IF(AND(AM38&gt;=1,AM38&lt;=30),"RIESGO ACEPTABLE",IF(AND(AM38&gt;=40,AM38&lt;=120),"RIESGO MEJORABLE",IF(AND(AM38&gt;=150,AM38&lt;=500),"RIESGO NO ACEPTABLE O ACEPTABLE CON CONTROL ESPECIFICO",IF(AND(AM38&gt;=600,AM38&lt;=4000),"RIESGO NO ACEPTABLE",IF(AND(AM38=0),"-")))))</f>
        <v>RIESGO NO ACEPTABLE O ACEPTABLE CON CONTROL ESPECIFICO</v>
      </c>
      <c r="AO38" s="38" t="str">
        <f>+IF(AND(AM38&gt;=0.1,AM38&lt;=31),"IV",IF(AND(AM38&gt;=40,AM38&lt;=120),"III",IF(AND(AM38&gt;=150,AM38&lt;=500),"II",IF(AND(AM38&gt;=600,AM38&lt;=4000),"I",IF(AND(AM38=0),"-")))))</f>
        <v>II</v>
      </c>
      <c r="AP38" s="38">
        <v>10</v>
      </c>
      <c r="AQ38" s="41" t="s">
        <v>258</v>
      </c>
      <c r="AR38" s="38" t="s">
        <v>195</v>
      </c>
      <c r="AS38" s="41" t="s">
        <v>193</v>
      </c>
      <c r="AT38" s="41" t="s">
        <v>193</v>
      </c>
      <c r="AU38" s="38" t="s">
        <v>193</v>
      </c>
      <c r="AV38" s="38" t="s">
        <v>262</v>
      </c>
      <c r="AW38" s="41" t="s">
        <v>261</v>
      </c>
      <c r="AX38" s="37" t="s">
        <v>196</v>
      </c>
      <c r="AY38" s="43"/>
      <c r="AZ38" s="43"/>
      <c r="BA38" s="37"/>
      <c r="BB38" s="37" t="s">
        <v>163</v>
      </c>
    </row>
    <row r="39" spans="1:54" s="28" customFormat="1" ht="118.5" customHeight="1">
      <c r="A39" s="39"/>
      <c r="B39" s="49" t="s">
        <v>308</v>
      </c>
      <c r="C39" s="49" t="s">
        <v>424</v>
      </c>
      <c r="D39" s="40" t="s">
        <v>309</v>
      </c>
      <c r="E39" s="41" t="s">
        <v>310</v>
      </c>
      <c r="F39" s="41" t="s">
        <v>188</v>
      </c>
      <c r="G39" s="41" t="s">
        <v>311</v>
      </c>
      <c r="H39" s="41">
        <v>0</v>
      </c>
      <c r="I39" s="41">
        <v>10</v>
      </c>
      <c r="J39" s="41">
        <v>0</v>
      </c>
      <c r="K39" s="42">
        <v>10</v>
      </c>
      <c r="L39" s="41" t="s">
        <v>49</v>
      </c>
      <c r="M39" s="41" t="s">
        <v>124</v>
      </c>
      <c r="N39" s="41" t="s">
        <v>329</v>
      </c>
      <c r="O39" s="41" t="s">
        <v>331</v>
      </c>
      <c r="P39" s="41" t="s">
        <v>330</v>
      </c>
      <c r="Q39" s="41" t="s">
        <v>193</v>
      </c>
      <c r="R39" s="41" t="s">
        <v>193</v>
      </c>
      <c r="S39" s="41" t="s">
        <v>332</v>
      </c>
      <c r="T39" s="41">
        <v>2</v>
      </c>
      <c r="U39" s="41">
        <v>3</v>
      </c>
      <c r="V39" s="38">
        <f t="shared" si="16"/>
        <v>6</v>
      </c>
      <c r="W39" s="42" t="str">
        <f t="shared" si="10"/>
        <v>MEDIO</v>
      </c>
      <c r="X39" s="41">
        <v>25</v>
      </c>
      <c r="Y39" s="42">
        <f t="shared" si="11"/>
        <v>150</v>
      </c>
      <c r="Z39" s="42" t="str">
        <f t="shared" si="2"/>
        <v>RIESGO NO ACEPTABLE O ACEPTABLE CON CONTROL ESPECIFICO</v>
      </c>
      <c r="AA39" s="42" t="str">
        <f aca="true" t="shared" si="17" ref="AA39:AA58">+IF(AND(Y39&gt;=0.1,Y39&lt;=31),"IV",IF(AND(Y39&gt;=40,Y39&lt;=120),"III",IF(AND(Y39&gt;=150,Y39&lt;=500),"II",IF(AND(Y39&gt;=600,Y39&lt;=4000),"I",IF(AND(Y39=0),"-")))))</f>
        <v>II</v>
      </c>
      <c r="AB39" s="42">
        <v>10</v>
      </c>
      <c r="AC39" s="41" t="s">
        <v>193</v>
      </c>
      <c r="AD39" s="41" t="s">
        <v>193</v>
      </c>
      <c r="AE39" s="41" t="s">
        <v>193</v>
      </c>
      <c r="AF39" s="41" t="s">
        <v>334</v>
      </c>
      <c r="AG39" s="41" t="s">
        <v>335</v>
      </c>
      <c r="AH39" s="41">
        <v>2</v>
      </c>
      <c r="AI39" s="41">
        <v>3</v>
      </c>
      <c r="AJ39" s="42">
        <f t="shared" si="12"/>
        <v>6</v>
      </c>
      <c r="AK39" s="42" t="str">
        <f t="shared" si="13"/>
        <v>MEDIO</v>
      </c>
      <c r="AL39" s="41">
        <v>10</v>
      </c>
      <c r="AM39" s="41">
        <f aca="true" t="shared" si="18" ref="AM39:AM58">+AJ39*AL39</f>
        <v>60</v>
      </c>
      <c r="AN39" s="42" t="str">
        <f t="shared" si="14"/>
        <v>RIESGO MEJORABLE</v>
      </c>
      <c r="AO39" s="38" t="str">
        <f t="shared" si="15"/>
        <v>III</v>
      </c>
      <c r="AP39" s="38">
        <v>10</v>
      </c>
      <c r="AQ39" s="41" t="s">
        <v>330</v>
      </c>
      <c r="AR39" s="38" t="s">
        <v>195</v>
      </c>
      <c r="AS39" s="41" t="s">
        <v>193</v>
      </c>
      <c r="AT39" s="41" t="s">
        <v>193</v>
      </c>
      <c r="AU39" s="38" t="s">
        <v>193</v>
      </c>
      <c r="AV39" s="38" t="s">
        <v>341</v>
      </c>
      <c r="AW39" s="41" t="s">
        <v>342</v>
      </c>
      <c r="AX39" s="37" t="s">
        <v>196</v>
      </c>
      <c r="AY39" s="43"/>
      <c r="AZ39" s="43"/>
      <c r="BA39" s="37"/>
      <c r="BB39" s="37" t="s">
        <v>163</v>
      </c>
    </row>
    <row r="40" spans="1:54" s="28" customFormat="1" ht="156" customHeight="1">
      <c r="A40" s="39"/>
      <c r="B40" s="49" t="s">
        <v>308</v>
      </c>
      <c r="C40" s="49" t="s">
        <v>424</v>
      </c>
      <c r="D40" s="40" t="s">
        <v>309</v>
      </c>
      <c r="E40" s="41" t="s">
        <v>310</v>
      </c>
      <c r="F40" s="41" t="s">
        <v>188</v>
      </c>
      <c r="G40" s="41" t="s">
        <v>244</v>
      </c>
      <c r="H40" s="41">
        <v>0</v>
      </c>
      <c r="I40" s="41">
        <v>10</v>
      </c>
      <c r="J40" s="41">
        <v>0</v>
      </c>
      <c r="K40" s="42">
        <v>10</v>
      </c>
      <c r="L40" s="41" t="s">
        <v>49</v>
      </c>
      <c r="M40" s="41" t="s">
        <v>149</v>
      </c>
      <c r="N40" s="41" t="s">
        <v>336</v>
      </c>
      <c r="O40" s="41" t="s">
        <v>337</v>
      </c>
      <c r="P40" s="41" t="s">
        <v>338</v>
      </c>
      <c r="Q40" s="41" t="s">
        <v>193</v>
      </c>
      <c r="R40" s="41" t="s">
        <v>334</v>
      </c>
      <c r="S40" s="41" t="s">
        <v>193</v>
      </c>
      <c r="T40" s="41">
        <v>2</v>
      </c>
      <c r="U40" s="41">
        <v>3</v>
      </c>
      <c r="V40" s="38">
        <f>+T40*U40</f>
        <v>6</v>
      </c>
      <c r="W40" s="42" t="str">
        <f>IF(AND(V40&gt;=0,V40&lt;=4),"BAJO",IF(AND(V40&gt;=6,V40&lt;=8),"MEDIO",IF(AND(V40&gt;=10,V40&lt;=20),"ALTO",IF(AND(V40&gt;=24,V40&lt;=40),"MUY ALTO"))))</f>
        <v>MEDIO</v>
      </c>
      <c r="X40" s="41">
        <v>25</v>
      </c>
      <c r="Y40" s="42">
        <f>+V40*X40</f>
        <v>150</v>
      </c>
      <c r="Z40" s="42" t="str">
        <f>IF(AND(Y40&gt;=1,Y40&lt;=30),"RIESGO ACEPTABLE",IF(AND(Y40&gt;=40,Y40&lt;=120),"RIESGO MEJORABLE",IF(AND(Y40&gt;=150,Y40&lt;=500),"RIESGO NO ACEPTABLE O ACEPTABLE CON CONTROL ESPECIFICO",IF(AND(Y40&gt;=600,Y40&lt;=4000),"RIESGO NO ACEPTABLE",IF(AND(Y40=0),"-")))))</f>
        <v>RIESGO NO ACEPTABLE O ACEPTABLE CON CONTROL ESPECIFICO</v>
      </c>
      <c r="AA40" s="42" t="str">
        <f t="shared" si="17"/>
        <v>II</v>
      </c>
      <c r="AB40" s="42">
        <v>10</v>
      </c>
      <c r="AC40" s="41" t="s">
        <v>193</v>
      </c>
      <c r="AD40" s="41" t="s">
        <v>193</v>
      </c>
      <c r="AE40" s="41" t="s">
        <v>193</v>
      </c>
      <c r="AF40" s="41" t="s">
        <v>339</v>
      </c>
      <c r="AG40" s="41" t="s">
        <v>333</v>
      </c>
      <c r="AH40" s="41">
        <v>2</v>
      </c>
      <c r="AI40" s="41">
        <v>2</v>
      </c>
      <c r="AJ40" s="42">
        <f>+AH40*AI40</f>
        <v>4</v>
      </c>
      <c r="AK40" s="42" t="str">
        <f>IF(AND(AJ40&gt;=0,AJ40&lt;=4),"BAJO",IF(AND(AJ40&gt;=6,AJ40&lt;=8),"MEDIO",IF(AND(AJ40&gt;=10,AJ40&lt;=20),"ALTO",IF(AND(AJ40&gt;=24,AJ40&lt;=40),"MUY ALTO"))))</f>
        <v>BAJO</v>
      </c>
      <c r="AL40" s="41">
        <v>10</v>
      </c>
      <c r="AM40" s="41">
        <f t="shared" si="18"/>
        <v>40</v>
      </c>
      <c r="AN40" s="42" t="str">
        <f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8" t="str">
        <f>+IF(AND(AM40&gt;=0.1,AM40&lt;=31),"IV",IF(AND(AM40&gt;=40,AM40&lt;=120),"III",IF(AND(AM40&gt;=150,AM40&lt;=500),"II",IF(AND(AM40&gt;=600,AM40&lt;=4000),"I",IF(AND(AM40=0),"-")))))</f>
        <v>III</v>
      </c>
      <c r="AP40" s="38">
        <v>10</v>
      </c>
      <c r="AQ40" s="41" t="s">
        <v>338</v>
      </c>
      <c r="AR40" s="38" t="s">
        <v>195</v>
      </c>
      <c r="AS40" s="41" t="s">
        <v>193</v>
      </c>
      <c r="AT40" s="41" t="s">
        <v>193</v>
      </c>
      <c r="AU40" s="38" t="s">
        <v>340</v>
      </c>
      <c r="AV40" s="38" t="s">
        <v>341</v>
      </c>
      <c r="AW40" s="41" t="s">
        <v>342</v>
      </c>
      <c r="AX40" s="37" t="s">
        <v>196</v>
      </c>
      <c r="AY40" s="43"/>
      <c r="AZ40" s="43"/>
      <c r="BA40" s="37"/>
      <c r="BB40" s="37" t="s">
        <v>163</v>
      </c>
    </row>
    <row r="41" spans="1:54" s="28" customFormat="1" ht="118.5" customHeight="1">
      <c r="A41" s="39"/>
      <c r="B41" s="49" t="s">
        <v>308</v>
      </c>
      <c r="C41" s="49" t="s">
        <v>424</v>
      </c>
      <c r="D41" s="40" t="s">
        <v>309</v>
      </c>
      <c r="E41" s="41" t="s">
        <v>310</v>
      </c>
      <c r="F41" s="41" t="s">
        <v>188</v>
      </c>
      <c r="G41" s="41" t="s">
        <v>244</v>
      </c>
      <c r="H41" s="41">
        <v>0</v>
      </c>
      <c r="I41" s="41">
        <v>10</v>
      </c>
      <c r="J41" s="41">
        <v>0</v>
      </c>
      <c r="K41" s="42">
        <v>10</v>
      </c>
      <c r="L41" s="41" t="s">
        <v>73</v>
      </c>
      <c r="M41" s="41" t="s">
        <v>92</v>
      </c>
      <c r="N41" s="41" t="s">
        <v>296</v>
      </c>
      <c r="O41" s="41" t="s">
        <v>297</v>
      </c>
      <c r="P41" s="41" t="s">
        <v>298</v>
      </c>
      <c r="Q41" s="41" t="s">
        <v>193</v>
      </c>
      <c r="R41" s="41" t="s">
        <v>299</v>
      </c>
      <c r="S41" s="41" t="s">
        <v>300</v>
      </c>
      <c r="T41" s="41">
        <v>2</v>
      </c>
      <c r="U41" s="41">
        <v>2</v>
      </c>
      <c r="V41" s="38">
        <f>+T41*U41</f>
        <v>4</v>
      </c>
      <c r="W41" s="42" t="str">
        <f>IF(AND(V41&gt;=0,V41&lt;=4),"BAJO",IF(AND(V41&gt;=6,V41&lt;=8),"MEDIO",IF(AND(V41&gt;=10,V41&lt;=20),"ALTO",IF(AND(V41&gt;=24,V41&lt;=40),"MUY ALTO"))))</f>
        <v>BAJO</v>
      </c>
      <c r="X41" s="41">
        <v>25</v>
      </c>
      <c r="Y41" s="42">
        <f>+V41*X41</f>
        <v>100</v>
      </c>
      <c r="Z41" s="4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MEJORABLE</v>
      </c>
      <c r="AA41" s="42" t="str">
        <f t="shared" si="17"/>
        <v>III</v>
      </c>
      <c r="AB41" s="42">
        <v>10</v>
      </c>
      <c r="AC41" s="41" t="s">
        <v>193</v>
      </c>
      <c r="AD41" s="41" t="s">
        <v>193</v>
      </c>
      <c r="AE41" s="41" t="s">
        <v>302</v>
      </c>
      <c r="AF41" s="41" t="s">
        <v>301</v>
      </c>
      <c r="AG41" s="41" t="s">
        <v>193</v>
      </c>
      <c r="AH41" s="41">
        <v>2</v>
      </c>
      <c r="AI41" s="41">
        <v>2</v>
      </c>
      <c r="AJ41" s="42">
        <f>+AH41*AI41</f>
        <v>4</v>
      </c>
      <c r="AK41" s="42" t="str">
        <f>IF(AND(AJ41&gt;=0,AJ41&lt;=4),"BAJO",IF(AND(AJ41&gt;=6,AJ41&lt;=8),"MEDIO",IF(AND(AJ41&gt;=10,AJ41&lt;=20),"ALTO",IF(AND(AJ41&gt;=24,AJ41&lt;=40),"MUY ALTO"))))</f>
        <v>BAJO</v>
      </c>
      <c r="AL41" s="41">
        <v>10</v>
      </c>
      <c r="AM41" s="41">
        <f t="shared" si="18"/>
        <v>40</v>
      </c>
      <c r="AN41" s="42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38" t="str">
        <f>+IF(AND(AM41&gt;=0.1,AM41&lt;=31),"IV",IF(AND(AM41&gt;=40,AM41&lt;=120),"III",IF(AND(AM41&gt;=150,AM41&lt;=500),"II",IF(AND(AM41&gt;=600,AM41&lt;=4000),"I",IF(AND(AM41=0),"-")))))</f>
        <v>III</v>
      </c>
      <c r="AP41" s="38">
        <v>10</v>
      </c>
      <c r="AQ41" s="38" t="s">
        <v>298</v>
      </c>
      <c r="AR41" s="38" t="s">
        <v>195</v>
      </c>
      <c r="AS41" s="41" t="s">
        <v>193</v>
      </c>
      <c r="AT41" s="41" t="s">
        <v>193</v>
      </c>
      <c r="AU41" s="38" t="s">
        <v>303</v>
      </c>
      <c r="AV41" s="38" t="s">
        <v>304</v>
      </c>
      <c r="AW41" s="41" t="s">
        <v>193</v>
      </c>
      <c r="AX41" s="37" t="s">
        <v>196</v>
      </c>
      <c r="AY41" s="43"/>
      <c r="AZ41" s="43"/>
      <c r="BA41" s="37"/>
      <c r="BB41" s="37" t="s">
        <v>163</v>
      </c>
    </row>
    <row r="42" spans="1:54" s="28" customFormat="1" ht="174.75" customHeight="1">
      <c r="A42" s="39"/>
      <c r="B42" s="49" t="s">
        <v>308</v>
      </c>
      <c r="C42" s="49" t="s">
        <v>424</v>
      </c>
      <c r="D42" s="40" t="s">
        <v>309</v>
      </c>
      <c r="E42" s="41" t="s">
        <v>310</v>
      </c>
      <c r="F42" s="41" t="s">
        <v>188</v>
      </c>
      <c r="G42" s="41" t="s">
        <v>244</v>
      </c>
      <c r="H42" s="41">
        <v>0</v>
      </c>
      <c r="I42" s="41">
        <v>10</v>
      </c>
      <c r="J42" s="41">
        <v>0</v>
      </c>
      <c r="K42" s="42">
        <v>10</v>
      </c>
      <c r="L42" s="41" t="s">
        <v>62</v>
      </c>
      <c r="M42" s="41" t="s">
        <v>63</v>
      </c>
      <c r="N42" s="41" t="s">
        <v>294</v>
      </c>
      <c r="O42" s="41" t="s">
        <v>225</v>
      </c>
      <c r="P42" s="41" t="s">
        <v>232</v>
      </c>
      <c r="Q42" s="41" t="s">
        <v>233</v>
      </c>
      <c r="R42" s="41" t="s">
        <v>193</v>
      </c>
      <c r="S42" s="41" t="s">
        <v>234</v>
      </c>
      <c r="T42" s="41">
        <v>2</v>
      </c>
      <c r="U42" s="41">
        <v>2</v>
      </c>
      <c r="V42" s="38">
        <f>+T42*U42</f>
        <v>4</v>
      </c>
      <c r="W42" s="42" t="str">
        <f>IF(AND(V42&gt;=0,V42&lt;=4),"BAJO",IF(AND(V42&gt;=6,V42&lt;=8),"MEDIO",IF(AND(V42&gt;=10,V42&lt;=20),"ALTO",IF(AND(V42&gt;=24,V42&lt;=40),"MUY ALTO"))))</f>
        <v>BAJO</v>
      </c>
      <c r="X42" s="41">
        <v>25</v>
      </c>
      <c r="Y42" s="42">
        <f>+V42*X42</f>
        <v>100</v>
      </c>
      <c r="Z42" s="42" t="str">
        <f>IF(AND(Y42&gt;=1,Y42&lt;=30),"RIESGO ACEPTABLE",IF(AND(Y42&gt;=40,Y42&lt;=120),"RIESGO MEJORABLE",IF(AND(Y42&gt;=150,Y42&lt;=500),"RIESGO NO ACEPTABLE O ACEPTABLE CON CONTROL ESPECIFICO",IF(AND(Y42&gt;=600,Y42&lt;=4000),"RIESGO NO ACEPTABLE",IF(AND(Y42=0),"-")))))</f>
        <v>RIESGO MEJORABLE</v>
      </c>
      <c r="AA42" s="42" t="str">
        <f>+IF(AND(Y42&gt;=0.1,Y42&lt;=31),"IV",IF(AND(Y42&gt;=40,Y42&lt;=120),"III",IF(AND(Y42&gt;=150,Y42&lt;=500),"II",IF(AND(Y42&gt;=600,Y42&lt;=4000),"I",IF(AND(Y42=0),"-")))))</f>
        <v>III</v>
      </c>
      <c r="AB42" s="42">
        <v>10</v>
      </c>
      <c r="AC42" s="41" t="s">
        <v>193</v>
      </c>
      <c r="AD42" s="41" t="s">
        <v>193</v>
      </c>
      <c r="AE42" s="41" t="s">
        <v>235</v>
      </c>
      <c r="AF42" s="41" t="s">
        <v>236</v>
      </c>
      <c r="AG42" s="41" t="s">
        <v>193</v>
      </c>
      <c r="AH42" s="41">
        <v>2</v>
      </c>
      <c r="AI42" s="41">
        <v>2</v>
      </c>
      <c r="AJ42" s="42">
        <f>+AH42*AI42</f>
        <v>4</v>
      </c>
      <c r="AK42" s="42" t="str">
        <f>IF(AND(AJ42&gt;=0,AJ42&lt;=4),"BAJO",IF(AND(AJ42&gt;=6,AJ42&lt;=8),"MEDIO",IF(AND(AJ42&gt;=10,AJ42&lt;=20),"ALTO",IF(AND(AJ42&gt;=24,AJ42&lt;=40),"MUY ALTO"))))</f>
        <v>BAJO</v>
      </c>
      <c r="AL42" s="41">
        <v>10</v>
      </c>
      <c r="AM42" s="41">
        <f>+AJ42*AL42</f>
        <v>40</v>
      </c>
      <c r="AN42" s="42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MEJORABLE</v>
      </c>
      <c r="AO42" s="38" t="str">
        <f>+IF(AND(AM42&gt;=0.1,AM42&lt;=31),"IV",IF(AND(AM42&gt;=40,AM42&lt;=120),"III",IF(AND(AM42&gt;=150,AM42&lt;=500),"II",IF(AND(AM42&gt;=600,AM42&lt;=4000),"I",IF(AND(AM42=0),"-")))))</f>
        <v>III</v>
      </c>
      <c r="AP42" s="38">
        <v>10</v>
      </c>
      <c r="AQ42" s="41" t="s">
        <v>232</v>
      </c>
      <c r="AR42" s="38" t="s">
        <v>195</v>
      </c>
      <c r="AS42" s="41" t="s">
        <v>193</v>
      </c>
      <c r="AT42" s="41" t="s">
        <v>193</v>
      </c>
      <c r="AU42" s="38" t="s">
        <v>235</v>
      </c>
      <c r="AV42" s="38" t="s">
        <v>237</v>
      </c>
      <c r="AW42" s="41" t="s">
        <v>193</v>
      </c>
      <c r="AX42" s="37" t="s">
        <v>196</v>
      </c>
      <c r="AY42" s="43"/>
      <c r="AZ42" s="43"/>
      <c r="BA42" s="37"/>
      <c r="BB42" s="37" t="s">
        <v>163</v>
      </c>
    </row>
    <row r="43" spans="1:54" s="28" customFormat="1" ht="118.5" customHeight="1">
      <c r="A43" s="39"/>
      <c r="B43" s="49" t="s">
        <v>308</v>
      </c>
      <c r="C43" s="49" t="s">
        <v>424</v>
      </c>
      <c r="D43" s="40" t="s">
        <v>309</v>
      </c>
      <c r="E43" s="41" t="s">
        <v>310</v>
      </c>
      <c r="F43" s="41" t="s">
        <v>188</v>
      </c>
      <c r="G43" s="41" t="s">
        <v>244</v>
      </c>
      <c r="H43" s="41">
        <v>0</v>
      </c>
      <c r="I43" s="41">
        <v>10</v>
      </c>
      <c r="J43" s="41">
        <v>0</v>
      </c>
      <c r="K43" s="42">
        <v>10</v>
      </c>
      <c r="L43" s="41" t="s">
        <v>68</v>
      </c>
      <c r="M43" s="41" t="s">
        <v>88</v>
      </c>
      <c r="N43" s="41" t="s">
        <v>269</v>
      </c>
      <c r="O43" s="41" t="s">
        <v>225</v>
      </c>
      <c r="P43" s="41" t="s">
        <v>265</v>
      </c>
      <c r="Q43" s="41" t="s">
        <v>193</v>
      </c>
      <c r="R43" s="41" t="s">
        <v>193</v>
      </c>
      <c r="S43" s="41" t="s">
        <v>266</v>
      </c>
      <c r="T43" s="41">
        <v>2</v>
      </c>
      <c r="U43" s="41">
        <v>3</v>
      </c>
      <c r="V43" s="38">
        <v>4</v>
      </c>
      <c r="W43" s="42" t="str">
        <f>IF(AND(V43&gt;=0,V43&lt;=4),"BAJO",IF(AND(V43&gt;=6,V43&lt;=8),"MEDIO",IF(AND(V43&gt;=10,V43&lt;=20),"ALTO",IF(AND(V43&gt;=24,V43&lt;=40),"MUY ALTO"))))</f>
        <v>BAJO</v>
      </c>
      <c r="X43" s="41">
        <v>25</v>
      </c>
      <c r="Y43" s="42">
        <f>+V43*X43</f>
        <v>100</v>
      </c>
      <c r="Z43" s="42" t="str">
        <f>IF(AND(Y43&gt;=1,Y43&lt;=30),"RIESGO ACEPTABLE",IF(AND(Y43&gt;=40,Y43&lt;=120),"RIESGO MEJORABLE",IF(AND(Y43&gt;=150,Y43&lt;=500),"RIESGO NO ACEPTABLE O ACEPTABLE CON CONTROL ESPECIFICO",IF(AND(Y43&gt;=600,Y43&lt;=4000),"RIESGO NO ACEPTABLE",IF(AND(Y43=0),"-")))))</f>
        <v>RIESGO MEJORABLE</v>
      </c>
      <c r="AA43" s="42" t="str">
        <f>+IF(AND(Y43&gt;=0.1,Y43&lt;=31),"IV",IF(AND(Y43&gt;=40,Y43&lt;=120),"III",IF(AND(Y43&gt;=150,Y43&lt;=500),"II",IF(AND(Y43&gt;=600,Y43&lt;=4000),"I",IF(AND(Y43=0),"-")))))</f>
        <v>III</v>
      </c>
      <c r="AB43" s="42">
        <v>10</v>
      </c>
      <c r="AC43" s="42" t="s">
        <v>193</v>
      </c>
      <c r="AD43" s="42" t="s">
        <v>193</v>
      </c>
      <c r="AE43" s="42" t="s">
        <v>193</v>
      </c>
      <c r="AF43" s="42" t="s">
        <v>267</v>
      </c>
      <c r="AG43" s="42" t="s">
        <v>193</v>
      </c>
      <c r="AH43" s="42">
        <v>2</v>
      </c>
      <c r="AI43" s="42">
        <v>3</v>
      </c>
      <c r="AJ43" s="42">
        <f>+AH43*AI43</f>
        <v>6</v>
      </c>
      <c r="AK43" s="42" t="str">
        <f>IF(AND(AJ43&gt;=0,AJ43&lt;=4),"BAJO",IF(AND(AJ43&gt;=6,AJ43&lt;=8),"MEDIO",IF(AND(AJ43&gt;=10,AJ43&lt;=20),"ALTO",IF(AND(AJ43&gt;=24,AJ43&lt;=40),"MUY ALTO"))))</f>
        <v>MEDIO</v>
      </c>
      <c r="AL43" s="41">
        <v>10</v>
      </c>
      <c r="AM43" s="41">
        <f>+AJ43*AL43</f>
        <v>60</v>
      </c>
      <c r="AN43" s="42" t="str">
        <f>IF(AND(AM43&gt;=1,AM43&lt;=30),"RIESGO ACEPTABLE",IF(AND(AM43&gt;=40,AM43&lt;=120),"RIESGO MEJORABLE",IF(AND(AM43&gt;=150,AM43&lt;=500),"RIESGO NO ACEPTABLE O ACEPTABLE CON CONTROL ESPECIFICO",IF(AND(AM43&gt;=600,AM43&lt;=4000),"RIESGO NO ACEPTABLE",IF(AND(AM43=0),"-")))))</f>
        <v>RIESGO MEJORABLE</v>
      </c>
      <c r="AO43" s="38" t="str">
        <f>+IF(AND(AM43&gt;=0.1,AM43&lt;=31),"IV",IF(AND(AM43&gt;=40,AM43&lt;=120),"III",IF(AND(AM43&gt;=150,AM43&lt;=500),"II",IF(AND(AM43&gt;=600,AM43&lt;=4000),"I",IF(AND(AM43=0),"-")))))</f>
        <v>III</v>
      </c>
      <c r="AP43" s="38">
        <v>10</v>
      </c>
      <c r="AQ43" s="38" t="s">
        <v>265</v>
      </c>
      <c r="AR43" s="38" t="s">
        <v>195</v>
      </c>
      <c r="AS43" s="41" t="s">
        <v>193</v>
      </c>
      <c r="AT43" s="41" t="s">
        <v>193</v>
      </c>
      <c r="AU43" s="38" t="s">
        <v>193</v>
      </c>
      <c r="AV43" s="38" t="s">
        <v>268</v>
      </c>
      <c r="AW43" s="41" t="s">
        <v>193</v>
      </c>
      <c r="AX43" s="37" t="s">
        <v>196</v>
      </c>
      <c r="AY43" s="43"/>
      <c r="AZ43" s="43"/>
      <c r="BA43" s="37"/>
      <c r="BB43" s="37" t="s">
        <v>163</v>
      </c>
    </row>
    <row r="44" spans="1:54" s="28" customFormat="1" ht="118.5" customHeight="1">
      <c r="A44" s="39"/>
      <c r="B44" s="49" t="s">
        <v>308</v>
      </c>
      <c r="C44" s="49" t="s">
        <v>424</v>
      </c>
      <c r="D44" s="40" t="s">
        <v>309</v>
      </c>
      <c r="E44" s="41" t="s">
        <v>310</v>
      </c>
      <c r="F44" s="41" t="s">
        <v>188</v>
      </c>
      <c r="G44" s="41" t="s">
        <v>244</v>
      </c>
      <c r="H44" s="41">
        <v>0</v>
      </c>
      <c r="I44" s="41">
        <v>10</v>
      </c>
      <c r="J44" s="41">
        <v>0</v>
      </c>
      <c r="K44" s="42">
        <v>10</v>
      </c>
      <c r="L44" s="41" t="s">
        <v>68</v>
      </c>
      <c r="M44" s="41" t="s">
        <v>89</v>
      </c>
      <c r="N44" s="41" t="s">
        <v>270</v>
      </c>
      <c r="O44" s="41" t="s">
        <v>285</v>
      </c>
      <c r="P44" s="41" t="s">
        <v>272</v>
      </c>
      <c r="Q44" s="41" t="s">
        <v>193</v>
      </c>
      <c r="R44" s="41" t="s">
        <v>193</v>
      </c>
      <c r="S44" s="41" t="s">
        <v>273</v>
      </c>
      <c r="T44" s="41">
        <v>2</v>
      </c>
      <c r="U44" s="41">
        <v>3</v>
      </c>
      <c r="V44" s="38">
        <f>+T44*U44</f>
        <v>6</v>
      </c>
      <c r="W44" s="42" t="str">
        <f>IF(AND(V44&gt;=0,V44&lt;=4),"BAJO",IF(AND(V44&gt;=6,V44&lt;=8),"MEDIO",IF(AND(V44&gt;=10,V44&lt;=20),"ALTO",IF(AND(V44&gt;=24,V44&lt;=40),"MUY ALTO"))))</f>
        <v>MEDIO</v>
      </c>
      <c r="X44" s="41">
        <v>25</v>
      </c>
      <c r="Y44" s="42">
        <f>+V44*X44</f>
        <v>150</v>
      </c>
      <c r="Z44" s="42" t="str">
        <f>IF(AND(Y44&gt;=1,Y44&lt;=30),"RIESGO ACEPTABLE",IF(AND(Y44&gt;=40,Y44&lt;=120),"RIESGO MEJORABLE",IF(AND(Y44&gt;=150,Y44&lt;=500),"RIESGO NO ACEPTABLE O ACEPTABLE CON CONTROL ESPECIFICO",IF(AND(Y44&gt;=600,Y44&lt;=4000),"RIESGO NO ACEPTABLE",IF(AND(Y44=0),"-")))))</f>
        <v>RIESGO NO ACEPTABLE O ACEPTABLE CON CONTROL ESPECIFICO</v>
      </c>
      <c r="AA44" s="42" t="str">
        <f>+IF(AND(Y44&gt;=0.1,Y44&lt;=31),"IV",IF(AND(Y44&gt;=40,Y44&lt;=120),"III",IF(AND(Y44&gt;=150,Y44&lt;=500),"II",IF(AND(Y44&gt;=600,Y44&lt;=4000),"I",IF(AND(Y44=0),"-")))))</f>
        <v>II</v>
      </c>
      <c r="AB44" s="42">
        <v>10</v>
      </c>
      <c r="AC44" s="42" t="s">
        <v>193</v>
      </c>
      <c r="AD44" s="42" t="s">
        <v>193</v>
      </c>
      <c r="AE44" s="42" t="s">
        <v>193</v>
      </c>
      <c r="AF44" s="42" t="s">
        <v>274</v>
      </c>
      <c r="AG44" s="42" t="s">
        <v>193</v>
      </c>
      <c r="AH44" s="42">
        <v>2</v>
      </c>
      <c r="AI44" s="42">
        <v>3</v>
      </c>
      <c r="AJ44" s="42">
        <f>+AH44*AI44</f>
        <v>6</v>
      </c>
      <c r="AK44" s="42" t="str">
        <f>IF(AND(AJ44&gt;=0,AJ44&lt;=4),"BAJO",IF(AND(AJ44&gt;=6,AJ44&lt;=8),"MEDIO",IF(AND(AJ44&gt;=10,AJ44&lt;=20),"ALTO",IF(AND(AJ44&gt;=24,AJ44&lt;=40),"MUY ALTO"))))</f>
        <v>MEDIO</v>
      </c>
      <c r="AL44" s="41">
        <v>10</v>
      </c>
      <c r="AM44" s="41">
        <f>+AJ44*AL44</f>
        <v>60</v>
      </c>
      <c r="AN44" s="42" t="str">
        <f>IF(AND(AM44&gt;=1,AM44&lt;=30),"RIESGO ACEPTABLE",IF(AND(AM44&gt;=40,AM44&lt;=120),"RIESGO MEJORABLE",IF(AND(AM44&gt;=150,AM44&lt;=500),"RIESGO NO ACEPTABLE O ACEPTABLE CON CONTROL ESPECIFICO",IF(AND(AM44&gt;=600,AM44&lt;=4000),"RIESGO NO ACEPTABLE",IF(AND(AM44=0),"-")))))</f>
        <v>RIESGO MEJORABLE</v>
      </c>
      <c r="AO44" s="38" t="str">
        <f>+IF(AND(AM44&gt;=0.1,AM44&lt;=31),"IV",IF(AND(AM44&gt;=40,AM44&lt;=120),"III",IF(AND(AM44&gt;=150,AM44&lt;=500),"II",IF(AND(AM44&gt;=600,AM44&lt;=4000),"I",IF(AND(AM44=0),"-")))))</f>
        <v>III</v>
      </c>
      <c r="AP44" s="38">
        <v>10</v>
      </c>
      <c r="AQ44" s="41" t="s">
        <v>272</v>
      </c>
      <c r="AR44" s="38" t="s">
        <v>195</v>
      </c>
      <c r="AS44" s="41" t="s">
        <v>193</v>
      </c>
      <c r="AT44" s="41" t="s">
        <v>193</v>
      </c>
      <c r="AU44" s="38" t="s">
        <v>193</v>
      </c>
      <c r="AV44" s="38" t="s">
        <v>275</v>
      </c>
      <c r="AW44" s="41" t="s">
        <v>193</v>
      </c>
      <c r="AX44" s="37" t="s">
        <v>196</v>
      </c>
      <c r="AY44" s="43"/>
      <c r="AZ44" s="43"/>
      <c r="BA44" s="37"/>
      <c r="BB44" s="37" t="s">
        <v>163</v>
      </c>
    </row>
    <row r="45" spans="1:54" s="28" customFormat="1" ht="118.5" customHeight="1">
      <c r="A45" s="39"/>
      <c r="B45" s="49" t="s">
        <v>308</v>
      </c>
      <c r="C45" s="49" t="s">
        <v>424</v>
      </c>
      <c r="D45" s="40" t="s">
        <v>309</v>
      </c>
      <c r="E45" s="41" t="s">
        <v>310</v>
      </c>
      <c r="F45" s="41" t="s">
        <v>366</v>
      </c>
      <c r="G45" s="41" t="s">
        <v>244</v>
      </c>
      <c r="H45" s="41">
        <v>0</v>
      </c>
      <c r="I45" s="41">
        <v>10</v>
      </c>
      <c r="J45" s="41">
        <v>0</v>
      </c>
      <c r="K45" s="42">
        <v>10</v>
      </c>
      <c r="L45" s="41" t="s">
        <v>30</v>
      </c>
      <c r="M45" s="41" t="s">
        <v>33</v>
      </c>
      <c r="N45" s="41" t="s">
        <v>343</v>
      </c>
      <c r="O45" s="41" t="s">
        <v>225</v>
      </c>
      <c r="P45" s="41" t="s">
        <v>344</v>
      </c>
      <c r="Q45" s="41" t="s">
        <v>193</v>
      </c>
      <c r="R45" s="41" t="s">
        <v>193</v>
      </c>
      <c r="S45" s="41" t="s">
        <v>345</v>
      </c>
      <c r="T45" s="41">
        <v>2</v>
      </c>
      <c r="U45" s="41">
        <v>3</v>
      </c>
      <c r="V45" s="38">
        <f t="shared" si="16"/>
        <v>6</v>
      </c>
      <c r="W45" s="42" t="str">
        <f t="shared" si="10"/>
        <v>MEDIO</v>
      </c>
      <c r="X45" s="41">
        <v>25</v>
      </c>
      <c r="Y45" s="42">
        <f t="shared" si="11"/>
        <v>150</v>
      </c>
      <c r="Z45" s="42" t="str">
        <f t="shared" si="2"/>
        <v>RIESGO NO ACEPTABLE O ACEPTABLE CON CONTROL ESPECIFICO</v>
      </c>
      <c r="AA45" s="42" t="str">
        <f t="shared" si="17"/>
        <v>II</v>
      </c>
      <c r="AB45" s="42">
        <v>10</v>
      </c>
      <c r="AC45" s="42" t="s">
        <v>193</v>
      </c>
      <c r="AD45" s="42" t="s">
        <v>193</v>
      </c>
      <c r="AE45" s="42" t="s">
        <v>193</v>
      </c>
      <c r="AF45" s="42" t="s">
        <v>347</v>
      </c>
      <c r="AG45" s="42" t="s">
        <v>346</v>
      </c>
      <c r="AH45" s="42">
        <v>2</v>
      </c>
      <c r="AI45" s="42">
        <v>3</v>
      </c>
      <c r="AJ45" s="42">
        <f t="shared" si="12"/>
        <v>6</v>
      </c>
      <c r="AK45" s="42" t="str">
        <f t="shared" si="13"/>
        <v>MEDIO</v>
      </c>
      <c r="AL45" s="41">
        <v>10</v>
      </c>
      <c r="AM45" s="41">
        <f t="shared" si="18"/>
        <v>60</v>
      </c>
      <c r="AN45" s="42" t="str">
        <f t="shared" si="14"/>
        <v>RIESGO MEJORABLE</v>
      </c>
      <c r="AO45" s="38" t="str">
        <f t="shared" si="15"/>
        <v>III</v>
      </c>
      <c r="AP45" s="38">
        <v>10</v>
      </c>
      <c r="AQ45" s="41" t="s">
        <v>344</v>
      </c>
      <c r="AR45" s="38" t="s">
        <v>195</v>
      </c>
      <c r="AS45" s="41" t="s">
        <v>193</v>
      </c>
      <c r="AT45" s="41" t="s">
        <v>193</v>
      </c>
      <c r="AU45" s="38" t="s">
        <v>193</v>
      </c>
      <c r="AV45" s="38" t="s">
        <v>349</v>
      </c>
      <c r="AW45" s="41" t="s">
        <v>348</v>
      </c>
      <c r="AX45" s="37" t="s">
        <v>196</v>
      </c>
      <c r="AY45" s="43"/>
      <c r="AZ45" s="43"/>
      <c r="BA45" s="37"/>
      <c r="BB45" s="37" t="s">
        <v>163</v>
      </c>
    </row>
    <row r="46" spans="1:54" s="28" customFormat="1" ht="159" customHeight="1">
      <c r="A46" s="39"/>
      <c r="B46" s="49" t="s">
        <v>308</v>
      </c>
      <c r="C46" s="49" t="s">
        <v>424</v>
      </c>
      <c r="D46" s="40" t="s">
        <v>309</v>
      </c>
      <c r="E46" s="41" t="s">
        <v>310</v>
      </c>
      <c r="F46" s="41" t="s">
        <v>188</v>
      </c>
      <c r="G46" s="41" t="s">
        <v>244</v>
      </c>
      <c r="H46" s="41">
        <v>0</v>
      </c>
      <c r="I46" s="41">
        <v>10</v>
      </c>
      <c r="J46" s="41">
        <v>0</v>
      </c>
      <c r="K46" s="42">
        <v>10</v>
      </c>
      <c r="L46" s="41" t="s">
        <v>35</v>
      </c>
      <c r="M46" s="41" t="s">
        <v>37</v>
      </c>
      <c r="N46" s="41" t="s">
        <v>350</v>
      </c>
      <c r="O46" s="41" t="s">
        <v>257</v>
      </c>
      <c r="P46" s="41" t="s">
        <v>213</v>
      </c>
      <c r="Q46" s="41" t="s">
        <v>193</v>
      </c>
      <c r="R46" s="41" t="s">
        <v>351</v>
      </c>
      <c r="S46" s="41" t="s">
        <v>352</v>
      </c>
      <c r="T46" s="41">
        <v>2</v>
      </c>
      <c r="U46" s="41">
        <v>3</v>
      </c>
      <c r="V46" s="38">
        <f>+T46*U46</f>
        <v>6</v>
      </c>
      <c r="W46" s="42" t="str">
        <f>IF(AND(V46&gt;=0,V46&lt;=4),"BAJO",IF(AND(V46&gt;=6,V46&lt;=8),"MEDIO",IF(AND(V46&gt;=10,V46&lt;=20),"ALTO",IF(AND(V46&gt;=24,V46&lt;=40),"MUY ALTO"))))</f>
        <v>MEDIO</v>
      </c>
      <c r="X46" s="41">
        <v>25</v>
      </c>
      <c r="Y46" s="42">
        <f>+V46*X46</f>
        <v>150</v>
      </c>
      <c r="Z46" s="42" t="str">
        <f>IF(AND(Y46&gt;=1,Y46&lt;=30),"RIESGO ACEPTABLE",IF(AND(Y46&gt;=40,Y46&lt;=120),"RIESGO MEJORABLE",IF(AND(Y46&gt;=150,Y46&lt;=500),"RIESGO NO ACEPTABLE O ACEPTABLE CON CONTROL ESPECIFICO",IF(AND(Y46&gt;=600,Y46&lt;=4000),"RIESGO NO ACEPTABLE",IF(AND(Y46=0),"-")))))</f>
        <v>RIESGO NO ACEPTABLE O ACEPTABLE CON CONTROL ESPECIFICO</v>
      </c>
      <c r="AA46" s="42" t="str">
        <f t="shared" si="17"/>
        <v>II</v>
      </c>
      <c r="AB46" s="42">
        <v>10</v>
      </c>
      <c r="AC46" s="42" t="s">
        <v>193</v>
      </c>
      <c r="AD46" s="42" t="s">
        <v>193</v>
      </c>
      <c r="AE46" s="42" t="s">
        <v>214</v>
      </c>
      <c r="AF46" s="42" t="s">
        <v>353</v>
      </c>
      <c r="AG46" s="42" t="s">
        <v>354</v>
      </c>
      <c r="AH46" s="42">
        <v>2</v>
      </c>
      <c r="AI46" s="42">
        <v>2</v>
      </c>
      <c r="AJ46" s="42">
        <f>+AH46*AI46</f>
        <v>4</v>
      </c>
      <c r="AK46" s="42" t="str">
        <f>IF(AND(AJ46&gt;=0,AJ46&lt;=4),"BAJO",IF(AND(AJ46&gt;=6,AJ46&lt;=8),"MEDIO",IF(AND(AJ46&gt;=10,AJ46&lt;=20),"ALTO",IF(AND(AJ46&gt;=24,AJ46&lt;=40),"MUY ALTO"))))</f>
        <v>BAJO</v>
      </c>
      <c r="AL46" s="41">
        <v>10</v>
      </c>
      <c r="AM46" s="41">
        <f t="shared" si="18"/>
        <v>40</v>
      </c>
      <c r="AN46" s="42" t="str">
        <f>IF(AND(AM46&gt;=1,AM46&lt;=30),"RIESGO ACEPTABLE",IF(AND(AM46&gt;=40,AM46&lt;=120),"RIESGO MEJORABLE",IF(AND(AM46&gt;=150,AM46&lt;=500),"RIESGO NO ACEPTABLE O ACEPTABLE CON CONTROL ESPECIFICO",IF(AND(AM46&gt;=600,AM46&lt;=4000),"RIESGO NO ACEPTABLE",IF(AND(AM46=0),"-")))))</f>
        <v>RIESGO MEJORABLE</v>
      </c>
      <c r="AO46" s="38" t="str">
        <f>+IF(AND(AM46&gt;=0.1,AM46&lt;=31),"IV",IF(AND(AM46&gt;=40,AM46&lt;=120),"III",IF(AND(AM46&gt;=150,AM46&lt;=500),"II",IF(AND(AM46&gt;=600,AM46&lt;=4000),"I",IF(AND(AM46=0),"-")))))</f>
        <v>III</v>
      </c>
      <c r="AP46" s="38">
        <v>10</v>
      </c>
      <c r="AQ46" s="38" t="s">
        <v>222</v>
      </c>
      <c r="AR46" s="38" t="s">
        <v>195</v>
      </c>
      <c r="AS46" s="41" t="s">
        <v>193</v>
      </c>
      <c r="AT46" s="41" t="s">
        <v>193</v>
      </c>
      <c r="AU46" s="38" t="s">
        <v>193</v>
      </c>
      <c r="AV46" s="38" t="s">
        <v>264</v>
      </c>
      <c r="AW46" s="41" t="s">
        <v>193</v>
      </c>
      <c r="AX46" s="37" t="s">
        <v>196</v>
      </c>
      <c r="AY46" s="43"/>
      <c r="AZ46" s="43"/>
      <c r="BA46" s="37"/>
      <c r="BB46" s="37" t="s">
        <v>163</v>
      </c>
    </row>
    <row r="47" spans="1:54" s="28" customFormat="1" ht="164.25" customHeight="1">
      <c r="A47" s="39"/>
      <c r="B47" s="49" t="s">
        <v>308</v>
      </c>
      <c r="C47" s="49" t="s">
        <v>424</v>
      </c>
      <c r="D47" s="40" t="s">
        <v>309</v>
      </c>
      <c r="E47" s="41" t="s">
        <v>310</v>
      </c>
      <c r="F47" s="41" t="s">
        <v>366</v>
      </c>
      <c r="G47" s="41" t="s">
        <v>244</v>
      </c>
      <c r="H47" s="41">
        <v>0</v>
      </c>
      <c r="I47" s="41">
        <v>10</v>
      </c>
      <c r="J47" s="41">
        <v>0</v>
      </c>
      <c r="K47" s="42">
        <v>10</v>
      </c>
      <c r="L47" s="41" t="s">
        <v>35</v>
      </c>
      <c r="M47" s="41" t="s">
        <v>37</v>
      </c>
      <c r="N47" s="41" t="s">
        <v>211</v>
      </c>
      <c r="O47" s="41" t="s">
        <v>257</v>
      </c>
      <c r="P47" s="41" t="s">
        <v>213</v>
      </c>
      <c r="Q47" s="41" t="s">
        <v>248</v>
      </c>
      <c r="R47" s="41" t="s">
        <v>212</v>
      </c>
      <c r="S47" s="41" t="s">
        <v>249</v>
      </c>
      <c r="T47" s="41">
        <v>2</v>
      </c>
      <c r="U47" s="41">
        <v>2</v>
      </c>
      <c r="V47" s="38">
        <f>+T47*U47</f>
        <v>4</v>
      </c>
      <c r="W47" s="42" t="str">
        <f>IF(AND(V47&gt;=0,V47&lt;=4),"BAJO",IF(AND(V47&gt;=6,V47&lt;=8),"MEDIO",IF(AND(V47&gt;=10,V47&lt;=20),"ALTO",IF(AND(V47&gt;=24,V47&lt;=40),"MUY ALTO"))))</f>
        <v>BAJO</v>
      </c>
      <c r="X47" s="41">
        <v>25</v>
      </c>
      <c r="Y47" s="41">
        <f>+V47*X47</f>
        <v>100</v>
      </c>
      <c r="Z47" s="42" t="str">
        <f>IF(AND(Y47&gt;=1,Y47&lt;=30),"RIESGO ACEPTABLE",IF(AND(Y47&gt;=40,Y47&lt;=120),"RIESGO MEJORABLE",IF(AND(Y47&gt;=150,Y47&lt;=500),"RIESGO NO ACEPTABLE O ACEPTABLE CON CONTROL ESPECIFICO",IF(AND(Y47&gt;=600,Y47&lt;=4000),"RIESGO NO ACEPTABLE",IF(AND(Y47=0),"-")))))</f>
        <v>RIESGO MEJORABLE</v>
      </c>
      <c r="AA47" s="42" t="str">
        <f t="shared" si="17"/>
        <v>III</v>
      </c>
      <c r="AB47" s="42">
        <v>10</v>
      </c>
      <c r="AC47" s="42" t="s">
        <v>193</v>
      </c>
      <c r="AD47" s="42" t="s">
        <v>193</v>
      </c>
      <c r="AE47" s="42" t="s">
        <v>214</v>
      </c>
      <c r="AF47" s="42" t="s">
        <v>215</v>
      </c>
      <c r="AG47" s="42" t="s">
        <v>193</v>
      </c>
      <c r="AH47" s="42">
        <v>2</v>
      </c>
      <c r="AI47" s="42">
        <v>2</v>
      </c>
      <c r="AJ47" s="42">
        <f>+AH47*AI47</f>
        <v>4</v>
      </c>
      <c r="AK47" s="42" t="str">
        <f>IF(AND(AJ47&gt;=0,AJ47&lt;=4),"BAJO",IF(AND(AJ47&gt;=6,AJ47&lt;=8),"MEDIO",IF(AND(AJ47&gt;=10,AJ47&lt;=20),"ALTO",IF(AND(AJ47&gt;=24,AJ47&lt;=40),"MUY ALTO"))))</f>
        <v>BAJO</v>
      </c>
      <c r="AL47" s="41">
        <v>10</v>
      </c>
      <c r="AM47" s="41">
        <f t="shared" si="18"/>
        <v>40</v>
      </c>
      <c r="AN47" s="42" t="str">
        <f>IF(AND(AM47&gt;=1,AM47&lt;=30),"RIESGO ACEPTABLE",IF(AND(AM47&gt;=40,AM47&lt;=120),"RIESGO MEJORABLE",IF(AND(AM47&gt;=150,AM47&lt;=500),"RIESGO NO ACEPTABLE O ACEPTABLE CON CONTROL ESPECIFICO",IF(AND(AM47&gt;=600,AM47&lt;=4000),"RIESGO NO ACEPTABLE",IF(AND(AM47=0),"-")))))</f>
        <v>RIESGO MEJORABLE</v>
      </c>
      <c r="AO47" s="38" t="str">
        <f>+IF(AND(AM47&gt;=0.1,AM47&lt;=31),"IV",IF(AND(AM47&gt;=40,AM47&lt;=120),"III",IF(AND(AM47&gt;=150,AM47&lt;=500),"II",IF(AND(AM47&gt;=600,AM47&lt;=4000),"I",IF(AND(AM47=0),"-")))))</f>
        <v>III</v>
      </c>
      <c r="AP47" s="38">
        <v>10</v>
      </c>
      <c r="AQ47" s="38" t="s">
        <v>222</v>
      </c>
      <c r="AR47" s="38" t="s">
        <v>195</v>
      </c>
      <c r="AS47" s="38" t="s">
        <v>193</v>
      </c>
      <c r="AT47" s="38" t="s">
        <v>193</v>
      </c>
      <c r="AU47" s="38" t="s">
        <v>263</v>
      </c>
      <c r="AV47" s="38" t="s">
        <v>264</v>
      </c>
      <c r="AW47" s="38" t="s">
        <v>193</v>
      </c>
      <c r="AX47" s="37" t="s">
        <v>196</v>
      </c>
      <c r="AY47" s="43"/>
      <c r="AZ47" s="43"/>
      <c r="BA47" s="37"/>
      <c r="BB47" s="37" t="s">
        <v>163</v>
      </c>
    </row>
    <row r="48" spans="1:54" s="28" customFormat="1" ht="213" customHeight="1">
      <c r="A48" s="39"/>
      <c r="B48" s="49" t="s">
        <v>308</v>
      </c>
      <c r="C48" s="49" t="s">
        <v>424</v>
      </c>
      <c r="D48" s="40" t="s">
        <v>309</v>
      </c>
      <c r="E48" s="41" t="s">
        <v>310</v>
      </c>
      <c r="F48" s="41" t="s">
        <v>366</v>
      </c>
      <c r="G48" s="41" t="s">
        <v>244</v>
      </c>
      <c r="H48" s="41">
        <v>0</v>
      </c>
      <c r="I48" s="41">
        <v>10</v>
      </c>
      <c r="J48" s="41">
        <v>0</v>
      </c>
      <c r="K48" s="42">
        <v>10</v>
      </c>
      <c r="L48" s="41" t="s">
        <v>68</v>
      </c>
      <c r="M48" s="41" t="s">
        <v>91</v>
      </c>
      <c r="N48" s="41" t="s">
        <v>356</v>
      </c>
      <c r="O48" s="41" t="s">
        <v>355</v>
      </c>
      <c r="P48" s="41" t="s">
        <v>232</v>
      </c>
      <c r="Q48" s="41" t="s">
        <v>193</v>
      </c>
      <c r="R48" s="41" t="s">
        <v>193</v>
      </c>
      <c r="S48" s="41" t="s">
        <v>357</v>
      </c>
      <c r="T48" s="41">
        <v>2</v>
      </c>
      <c r="U48" s="41">
        <v>3</v>
      </c>
      <c r="V48" s="41">
        <f t="shared" si="16"/>
        <v>6</v>
      </c>
      <c r="W48" s="42" t="str">
        <f t="shared" si="10"/>
        <v>MEDIO</v>
      </c>
      <c r="X48" s="41">
        <v>25</v>
      </c>
      <c r="Y48" s="41">
        <f t="shared" si="11"/>
        <v>150</v>
      </c>
      <c r="Z48" s="42" t="str">
        <f aca="true" t="shared" si="19" ref="Z48:Z54"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NO ACEPTABLE O ACEPTABLE CON CONTROL ESPECIFICO</v>
      </c>
      <c r="AA48" s="42" t="str">
        <f t="shared" si="17"/>
        <v>II</v>
      </c>
      <c r="AB48" s="42">
        <v>10</v>
      </c>
      <c r="AC48" s="42" t="s">
        <v>193</v>
      </c>
      <c r="AD48" s="42" t="s">
        <v>193</v>
      </c>
      <c r="AE48" s="42" t="s">
        <v>193</v>
      </c>
      <c r="AF48" s="42" t="s">
        <v>358</v>
      </c>
      <c r="AG48" s="42" t="s">
        <v>359</v>
      </c>
      <c r="AH48" s="42">
        <v>2</v>
      </c>
      <c r="AI48" s="42">
        <v>3</v>
      </c>
      <c r="AJ48" s="42">
        <f t="shared" si="12"/>
        <v>6</v>
      </c>
      <c r="AK48" s="42" t="str">
        <f t="shared" si="13"/>
        <v>MEDIO</v>
      </c>
      <c r="AL48" s="41">
        <v>10</v>
      </c>
      <c r="AM48" s="41">
        <f t="shared" si="18"/>
        <v>60</v>
      </c>
      <c r="AN48" s="42" t="str">
        <f t="shared" si="14"/>
        <v>RIESGO MEJORABLE</v>
      </c>
      <c r="AO48" s="38" t="str">
        <f t="shared" si="15"/>
        <v>III</v>
      </c>
      <c r="AP48" s="38">
        <v>10</v>
      </c>
      <c r="AQ48" s="38" t="s">
        <v>232</v>
      </c>
      <c r="AR48" s="38" t="s">
        <v>195</v>
      </c>
      <c r="AS48" s="38" t="s">
        <v>193</v>
      </c>
      <c r="AT48" s="38" t="s">
        <v>193</v>
      </c>
      <c r="AU48" s="38" t="s">
        <v>360</v>
      </c>
      <c r="AV48" s="38" t="s">
        <v>361</v>
      </c>
      <c r="AW48" s="38" t="s">
        <v>193</v>
      </c>
      <c r="AX48" s="37" t="s">
        <v>196</v>
      </c>
      <c r="AY48" s="43"/>
      <c r="AZ48" s="43"/>
      <c r="BA48" s="37"/>
      <c r="BB48" s="37" t="s">
        <v>163</v>
      </c>
    </row>
    <row r="49" spans="1:54" s="28" customFormat="1" ht="126" customHeight="1">
      <c r="A49" s="39"/>
      <c r="B49" s="48" t="s">
        <v>362</v>
      </c>
      <c r="C49" s="48" t="s">
        <v>363</v>
      </c>
      <c r="D49" s="40" t="s">
        <v>364</v>
      </c>
      <c r="E49" s="41" t="s">
        <v>365</v>
      </c>
      <c r="F49" s="41" t="s">
        <v>188</v>
      </c>
      <c r="G49" s="41" t="s">
        <v>367</v>
      </c>
      <c r="H49" s="41">
        <v>0</v>
      </c>
      <c r="I49" s="41">
        <v>4</v>
      </c>
      <c r="J49" s="41">
        <v>0</v>
      </c>
      <c r="K49" s="41">
        <v>4</v>
      </c>
      <c r="L49" s="41" t="s">
        <v>49</v>
      </c>
      <c r="M49" s="41" t="s">
        <v>124</v>
      </c>
      <c r="N49" s="41" t="s">
        <v>368</v>
      </c>
      <c r="O49" s="41" t="s">
        <v>49</v>
      </c>
      <c r="P49" s="41" t="s">
        <v>369</v>
      </c>
      <c r="Q49" s="41" t="s">
        <v>370</v>
      </c>
      <c r="R49" s="41" t="s">
        <v>371</v>
      </c>
      <c r="S49" s="41" t="s">
        <v>370</v>
      </c>
      <c r="T49" s="41">
        <v>2</v>
      </c>
      <c r="U49" s="41">
        <v>4</v>
      </c>
      <c r="V49" s="41">
        <f t="shared" si="16"/>
        <v>8</v>
      </c>
      <c r="W49" s="51" t="str">
        <f t="shared" si="10"/>
        <v>MEDIO</v>
      </c>
      <c r="X49" s="41">
        <v>25</v>
      </c>
      <c r="Y49" s="41">
        <f t="shared" si="11"/>
        <v>200</v>
      </c>
      <c r="Z49" s="51" t="str">
        <f t="shared" si="19"/>
        <v>RIESGO NO ACEPTABLE O ACEPTABLE CON CONTROL ESPECIFICO</v>
      </c>
      <c r="AA49" s="42" t="str">
        <f t="shared" si="17"/>
        <v>II</v>
      </c>
      <c r="AB49" s="42">
        <v>4</v>
      </c>
      <c r="AC49" s="42" t="s">
        <v>370</v>
      </c>
      <c r="AD49" s="42" t="s">
        <v>370</v>
      </c>
      <c r="AE49" s="42" t="s">
        <v>370</v>
      </c>
      <c r="AF49" s="42" t="s">
        <v>372</v>
      </c>
      <c r="AG49" s="42" t="s">
        <v>373</v>
      </c>
      <c r="AH49" s="42">
        <v>2</v>
      </c>
      <c r="AI49" s="42">
        <v>3</v>
      </c>
      <c r="AJ49" s="42">
        <f t="shared" si="12"/>
        <v>6</v>
      </c>
      <c r="AK49" s="51" t="str">
        <f t="shared" si="13"/>
        <v>MEDIO</v>
      </c>
      <c r="AL49" s="41">
        <v>10</v>
      </c>
      <c r="AM49" s="41">
        <f t="shared" si="18"/>
        <v>60</v>
      </c>
      <c r="AN49" s="52" t="str">
        <f t="shared" si="14"/>
        <v>RIESGO MEJORABLE</v>
      </c>
      <c r="AO49" s="38" t="str">
        <f t="shared" si="15"/>
        <v>III</v>
      </c>
      <c r="AP49" s="38">
        <v>4</v>
      </c>
      <c r="AQ49" s="38" t="s">
        <v>374</v>
      </c>
      <c r="AR49" s="38" t="s">
        <v>375</v>
      </c>
      <c r="AS49" s="38" t="s">
        <v>370</v>
      </c>
      <c r="AT49" s="38" t="s">
        <v>370</v>
      </c>
      <c r="AU49" s="38" t="s">
        <v>370</v>
      </c>
      <c r="AV49" s="38" t="s">
        <v>372</v>
      </c>
      <c r="AW49" s="38" t="s">
        <v>373</v>
      </c>
      <c r="AX49" s="37" t="s">
        <v>196</v>
      </c>
      <c r="AY49" s="43"/>
      <c r="AZ49" s="43"/>
      <c r="BA49" s="37"/>
      <c r="BB49" s="37"/>
    </row>
    <row r="50" spans="1:54" s="28" customFormat="1" ht="122.25" customHeight="1">
      <c r="A50" s="39">
        <v>10</v>
      </c>
      <c r="B50" s="48" t="s">
        <v>362</v>
      </c>
      <c r="C50" s="48" t="s">
        <v>363</v>
      </c>
      <c r="D50" s="40" t="s">
        <v>364</v>
      </c>
      <c r="E50" s="41" t="s">
        <v>365</v>
      </c>
      <c r="F50" s="41" t="s">
        <v>188</v>
      </c>
      <c r="G50" s="41" t="s">
        <v>367</v>
      </c>
      <c r="H50" s="41">
        <v>0</v>
      </c>
      <c r="I50" s="41">
        <v>4</v>
      </c>
      <c r="J50" s="41">
        <v>0</v>
      </c>
      <c r="K50" s="41">
        <v>4</v>
      </c>
      <c r="L50" s="41" t="s">
        <v>30</v>
      </c>
      <c r="M50" s="41" t="s">
        <v>134</v>
      </c>
      <c r="N50" s="41" t="s">
        <v>376</v>
      </c>
      <c r="O50" s="41" t="s">
        <v>30</v>
      </c>
      <c r="P50" s="41" t="s">
        <v>377</v>
      </c>
      <c r="Q50" s="41" t="s">
        <v>370</v>
      </c>
      <c r="R50" s="41" t="s">
        <v>378</v>
      </c>
      <c r="S50" s="41" t="s">
        <v>379</v>
      </c>
      <c r="T50" s="41">
        <v>2</v>
      </c>
      <c r="U50" s="41">
        <v>3</v>
      </c>
      <c r="V50" s="41">
        <f t="shared" si="16"/>
        <v>6</v>
      </c>
      <c r="W50" s="51" t="str">
        <f t="shared" si="10"/>
        <v>MEDIO</v>
      </c>
      <c r="X50" s="41">
        <v>25</v>
      </c>
      <c r="Y50" s="41">
        <f t="shared" si="11"/>
        <v>150</v>
      </c>
      <c r="Z50" s="51" t="str">
        <f t="shared" si="19"/>
        <v>RIESGO NO ACEPTABLE O ACEPTABLE CON CONTROL ESPECIFICO</v>
      </c>
      <c r="AA50" s="42" t="str">
        <f t="shared" si="17"/>
        <v>II</v>
      </c>
      <c r="AB50" s="42">
        <v>4</v>
      </c>
      <c r="AC50" s="42" t="s">
        <v>370</v>
      </c>
      <c r="AD50" s="42" t="s">
        <v>370</v>
      </c>
      <c r="AE50" s="42" t="s">
        <v>370</v>
      </c>
      <c r="AF50" s="42" t="s">
        <v>380</v>
      </c>
      <c r="AG50" s="42" t="s">
        <v>381</v>
      </c>
      <c r="AH50" s="42">
        <v>2</v>
      </c>
      <c r="AI50" s="42">
        <v>2</v>
      </c>
      <c r="AJ50" s="42">
        <f t="shared" si="12"/>
        <v>4</v>
      </c>
      <c r="AK50" s="51" t="str">
        <f t="shared" si="13"/>
        <v>BAJO</v>
      </c>
      <c r="AL50" s="41">
        <v>10</v>
      </c>
      <c r="AM50" s="41">
        <f t="shared" si="18"/>
        <v>40</v>
      </c>
      <c r="AN50" s="52" t="str">
        <f t="shared" si="14"/>
        <v>RIESGO MEJORABLE</v>
      </c>
      <c r="AO50" s="38" t="str">
        <f t="shared" si="15"/>
        <v>III</v>
      </c>
      <c r="AP50" s="38">
        <v>4</v>
      </c>
      <c r="AQ50" s="38" t="s">
        <v>382</v>
      </c>
      <c r="AR50" s="38" t="s">
        <v>375</v>
      </c>
      <c r="AS50" s="38" t="s">
        <v>370</v>
      </c>
      <c r="AT50" s="38" t="s">
        <v>370</v>
      </c>
      <c r="AU50" s="38" t="s">
        <v>370</v>
      </c>
      <c r="AV50" s="38" t="s">
        <v>380</v>
      </c>
      <c r="AW50" s="38" t="s">
        <v>381</v>
      </c>
      <c r="AX50" s="37" t="s">
        <v>196</v>
      </c>
      <c r="AY50" s="43"/>
      <c r="AZ50" s="43"/>
      <c r="BA50" s="37"/>
      <c r="BB50" s="37"/>
    </row>
    <row r="51" spans="1:54" s="28" customFormat="1" ht="175.5" customHeight="1">
      <c r="A51" s="39"/>
      <c r="B51" s="48" t="s">
        <v>362</v>
      </c>
      <c r="C51" s="48" t="s">
        <v>363</v>
      </c>
      <c r="D51" s="40" t="s">
        <v>364</v>
      </c>
      <c r="E51" s="41" t="s">
        <v>365</v>
      </c>
      <c r="F51" s="41" t="s">
        <v>188</v>
      </c>
      <c r="G51" s="41" t="s">
        <v>367</v>
      </c>
      <c r="H51" s="41">
        <v>0</v>
      </c>
      <c r="I51" s="41">
        <v>4</v>
      </c>
      <c r="J51" s="41">
        <v>0</v>
      </c>
      <c r="K51" s="41">
        <v>4</v>
      </c>
      <c r="L51" s="41" t="s">
        <v>46</v>
      </c>
      <c r="M51" s="41" t="s">
        <v>120</v>
      </c>
      <c r="N51" s="41" t="s">
        <v>383</v>
      </c>
      <c r="O51" s="41" t="s">
        <v>46</v>
      </c>
      <c r="P51" s="41" t="s">
        <v>384</v>
      </c>
      <c r="Q51" s="41" t="s">
        <v>370</v>
      </c>
      <c r="R51" s="41" t="s">
        <v>385</v>
      </c>
      <c r="S51" s="41" t="s">
        <v>386</v>
      </c>
      <c r="T51" s="41">
        <v>2</v>
      </c>
      <c r="U51" s="41">
        <v>4</v>
      </c>
      <c r="V51" s="41">
        <f t="shared" si="16"/>
        <v>8</v>
      </c>
      <c r="W51" s="51" t="str">
        <f t="shared" si="10"/>
        <v>MEDIO</v>
      </c>
      <c r="X51" s="41">
        <v>60</v>
      </c>
      <c r="Y51" s="41">
        <f t="shared" si="11"/>
        <v>480</v>
      </c>
      <c r="Z51" s="51" t="str">
        <f t="shared" si="19"/>
        <v>RIESGO NO ACEPTABLE O ACEPTABLE CON CONTROL ESPECIFICO</v>
      </c>
      <c r="AA51" s="42" t="str">
        <f t="shared" si="17"/>
        <v>II</v>
      </c>
      <c r="AB51" s="42">
        <v>4</v>
      </c>
      <c r="AC51" s="42" t="s">
        <v>370</v>
      </c>
      <c r="AD51" s="42" t="s">
        <v>370</v>
      </c>
      <c r="AE51" s="42" t="s">
        <v>370</v>
      </c>
      <c r="AF51" s="42" t="s">
        <v>380</v>
      </c>
      <c r="AG51" s="42" t="s">
        <v>387</v>
      </c>
      <c r="AH51" s="42">
        <v>2</v>
      </c>
      <c r="AI51" s="42">
        <v>3</v>
      </c>
      <c r="AJ51" s="42">
        <f t="shared" si="12"/>
        <v>6</v>
      </c>
      <c r="AK51" s="51" t="str">
        <f t="shared" si="13"/>
        <v>MEDIO</v>
      </c>
      <c r="AL51" s="41">
        <v>10</v>
      </c>
      <c r="AM51" s="41">
        <f t="shared" si="18"/>
        <v>60</v>
      </c>
      <c r="AN51" s="52" t="str">
        <f t="shared" si="14"/>
        <v>RIESGO MEJORABLE</v>
      </c>
      <c r="AO51" s="38" t="str">
        <f t="shared" si="15"/>
        <v>III</v>
      </c>
      <c r="AP51" s="38">
        <v>4</v>
      </c>
      <c r="AQ51" s="38" t="s">
        <v>388</v>
      </c>
      <c r="AR51" s="38" t="s">
        <v>375</v>
      </c>
      <c r="AS51" s="38" t="s">
        <v>370</v>
      </c>
      <c r="AT51" s="38" t="s">
        <v>370</v>
      </c>
      <c r="AU51" s="38" t="s">
        <v>370</v>
      </c>
      <c r="AV51" s="38" t="s">
        <v>389</v>
      </c>
      <c r="AW51" s="38" t="s">
        <v>387</v>
      </c>
      <c r="AX51" s="37" t="s">
        <v>196</v>
      </c>
      <c r="AY51" s="43"/>
      <c r="AZ51" s="43"/>
      <c r="BA51" s="37"/>
      <c r="BB51" s="37"/>
    </row>
    <row r="52" spans="1:54" s="28" customFormat="1" ht="213.75" customHeight="1">
      <c r="A52" s="39"/>
      <c r="B52" s="48" t="s">
        <v>362</v>
      </c>
      <c r="C52" s="48" t="s">
        <v>363</v>
      </c>
      <c r="D52" s="40" t="s">
        <v>364</v>
      </c>
      <c r="E52" s="41" t="s">
        <v>365</v>
      </c>
      <c r="F52" s="41" t="s">
        <v>188</v>
      </c>
      <c r="G52" s="41" t="s">
        <v>367</v>
      </c>
      <c r="H52" s="41">
        <v>0</v>
      </c>
      <c r="I52" s="41">
        <v>4</v>
      </c>
      <c r="J52" s="41">
        <v>0</v>
      </c>
      <c r="K52" s="41">
        <v>4</v>
      </c>
      <c r="L52" s="41" t="s">
        <v>148</v>
      </c>
      <c r="M52" s="41" t="s">
        <v>55</v>
      </c>
      <c r="N52" s="41" t="s">
        <v>390</v>
      </c>
      <c r="O52" s="41" t="s">
        <v>148</v>
      </c>
      <c r="P52" s="41" t="s">
        <v>391</v>
      </c>
      <c r="Q52" s="41" t="s">
        <v>370</v>
      </c>
      <c r="R52" s="41" t="s">
        <v>370</v>
      </c>
      <c r="S52" s="41" t="s">
        <v>392</v>
      </c>
      <c r="T52" s="41">
        <v>2</v>
      </c>
      <c r="U52" s="41">
        <v>4</v>
      </c>
      <c r="V52" s="41">
        <v>8</v>
      </c>
      <c r="W52" s="51" t="str">
        <f t="shared" si="10"/>
        <v>MEDIO</v>
      </c>
      <c r="X52" s="41">
        <v>25</v>
      </c>
      <c r="Y52" s="41">
        <f t="shared" si="11"/>
        <v>200</v>
      </c>
      <c r="Z52" s="51" t="str">
        <f t="shared" si="19"/>
        <v>RIESGO NO ACEPTABLE O ACEPTABLE CON CONTROL ESPECIFICO</v>
      </c>
      <c r="AA52" s="42" t="str">
        <f>+IF(AND(Y52&gt;=0.1,Y52&lt;=31),"IV",IF(AND(Y52&gt;=40,Y52&lt;=120),"III",IF(AND(Y52&gt;=150,Y52&lt;=500),"II",IF(AND(Y52&gt;=600,Y52&lt;=4000),"I",IF(AND(Y52=0),"-")))))</f>
        <v>II</v>
      </c>
      <c r="AB52" s="42">
        <v>4</v>
      </c>
      <c r="AC52" s="42" t="s">
        <v>370</v>
      </c>
      <c r="AD52" s="42" t="s">
        <v>370</v>
      </c>
      <c r="AE52" s="42" t="s">
        <v>370</v>
      </c>
      <c r="AF52" s="42" t="s">
        <v>393</v>
      </c>
      <c r="AG52" s="42" t="s">
        <v>370</v>
      </c>
      <c r="AH52" s="42">
        <v>2</v>
      </c>
      <c r="AI52" s="42">
        <v>3</v>
      </c>
      <c r="AJ52" s="42">
        <f t="shared" si="12"/>
        <v>6</v>
      </c>
      <c r="AK52" s="51" t="str">
        <f t="shared" si="13"/>
        <v>MEDIO</v>
      </c>
      <c r="AL52" s="41">
        <v>10</v>
      </c>
      <c r="AM52" s="41">
        <f>+AJ52*AL52</f>
        <v>60</v>
      </c>
      <c r="AN52" s="54" t="str">
        <f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MEJORABLE</v>
      </c>
      <c r="AO52" s="38" t="str">
        <f>+IF(AND(AM52&gt;=0.1,AM52&lt;=31),"IV",IF(AND(AM52&gt;=40,AM52&lt;=120),"III",IF(AND(AM52&gt;=150,AM52&lt;=500),"II",IF(AND(AM52&gt;=600,AM52&lt;=4000),"I",IF(AND(AM52=0),"-")))))</f>
        <v>III</v>
      </c>
      <c r="AP52" s="38">
        <v>4</v>
      </c>
      <c r="AQ52" s="38" t="s">
        <v>394</v>
      </c>
      <c r="AR52" s="38" t="s">
        <v>375</v>
      </c>
      <c r="AS52" s="38" t="s">
        <v>370</v>
      </c>
      <c r="AT52" s="38" t="s">
        <v>370</v>
      </c>
      <c r="AU52" s="38" t="s">
        <v>395</v>
      </c>
      <c r="AV52" s="38" t="s">
        <v>396</v>
      </c>
      <c r="AW52" s="38" t="s">
        <v>370</v>
      </c>
      <c r="AX52" s="37" t="s">
        <v>196</v>
      </c>
      <c r="AY52" s="43"/>
      <c r="AZ52" s="43"/>
      <c r="BA52" s="37"/>
      <c r="BB52" s="37"/>
    </row>
    <row r="53" spans="1:54" s="28" customFormat="1" ht="118.5" customHeight="1">
      <c r="A53" s="39"/>
      <c r="B53" s="48" t="s">
        <v>362</v>
      </c>
      <c r="C53" s="48" t="s">
        <v>363</v>
      </c>
      <c r="D53" s="40" t="s">
        <v>364</v>
      </c>
      <c r="E53" s="41" t="s">
        <v>365</v>
      </c>
      <c r="F53" s="41" t="s">
        <v>188</v>
      </c>
      <c r="G53" s="41" t="s">
        <v>367</v>
      </c>
      <c r="H53" s="41">
        <v>0</v>
      </c>
      <c r="I53" s="41">
        <v>4</v>
      </c>
      <c r="J53" s="41">
        <v>0</v>
      </c>
      <c r="K53" s="41">
        <v>4</v>
      </c>
      <c r="L53" s="41" t="s">
        <v>62</v>
      </c>
      <c r="M53" s="41" t="s">
        <v>67</v>
      </c>
      <c r="N53" s="41" t="s">
        <v>397</v>
      </c>
      <c r="O53" s="41" t="s">
        <v>62</v>
      </c>
      <c r="P53" s="41" t="s">
        <v>398</v>
      </c>
      <c r="Q53" s="41" t="s">
        <v>370</v>
      </c>
      <c r="R53" s="41" t="s">
        <v>399</v>
      </c>
      <c r="S53" s="41" t="s">
        <v>400</v>
      </c>
      <c r="T53" s="41">
        <v>2</v>
      </c>
      <c r="U53" s="41">
        <v>2</v>
      </c>
      <c r="V53" s="41">
        <f>+T53*U53</f>
        <v>4</v>
      </c>
      <c r="W53" s="51" t="str">
        <f t="shared" si="10"/>
        <v>BAJO</v>
      </c>
      <c r="X53" s="41">
        <v>10</v>
      </c>
      <c r="Y53" s="41">
        <f t="shared" si="11"/>
        <v>40</v>
      </c>
      <c r="Z53" s="52" t="str">
        <f t="shared" si="19"/>
        <v>RIESGO MEJORABLE</v>
      </c>
      <c r="AA53" s="42" t="str">
        <f t="shared" si="17"/>
        <v>III</v>
      </c>
      <c r="AB53" s="42">
        <v>4</v>
      </c>
      <c r="AC53" s="42" t="s">
        <v>370</v>
      </c>
      <c r="AD53" s="42" t="s">
        <v>370</v>
      </c>
      <c r="AE53" s="42" t="s">
        <v>370</v>
      </c>
      <c r="AF53" s="42" t="s">
        <v>400</v>
      </c>
      <c r="AG53" s="42" t="s">
        <v>370</v>
      </c>
      <c r="AH53" s="42">
        <v>2</v>
      </c>
      <c r="AI53" s="42">
        <v>1</v>
      </c>
      <c r="AJ53" s="42">
        <f t="shared" si="12"/>
        <v>2</v>
      </c>
      <c r="AK53" s="51" t="str">
        <f t="shared" si="13"/>
        <v>BAJO</v>
      </c>
      <c r="AL53" s="41">
        <v>10</v>
      </c>
      <c r="AM53" s="41">
        <f t="shared" si="18"/>
        <v>20</v>
      </c>
      <c r="AN53" s="51" t="str">
        <f aca="true" t="shared" si="20" ref="AN53:AN58">IF(AND(AM53&gt;=1,AM53&lt;=30),"RIESGO ACEPTABLE",IF(AND(AM53&gt;=40,AM53&lt;=120),"RIESGO MEJORABLE",IF(AND(AM53&gt;=150,AM53&lt;=500),"RIESGO NO ACEPTABLE O ACEPTABLE CON CONTROL ESPECIFICO",IF(AND(AM53&gt;=600,AM53&lt;=4000),"RIESGO NO ACEPTABLE",IF(AND(AM53=0),"-")))))</f>
        <v>RIESGO ACEPTABLE</v>
      </c>
      <c r="AO53" s="38" t="str">
        <f aca="true" t="shared" si="21" ref="AO53:AO58">+IF(AND(AM53&gt;=0.1,AM53&lt;=31),"IV",IF(AND(AM53&gt;=40,AM53&lt;=120),"III",IF(AND(AM53&gt;=150,AM53&lt;=500),"II",IF(AND(AM53&gt;=600,AM53&lt;=4000),"I",IF(AND(AM53=0),"-")))))</f>
        <v>IV</v>
      </c>
      <c r="AP53" s="38">
        <v>4</v>
      </c>
      <c r="AQ53" s="38" t="s">
        <v>401</v>
      </c>
      <c r="AR53" s="38" t="s">
        <v>375</v>
      </c>
      <c r="AS53" s="38" t="s">
        <v>370</v>
      </c>
      <c r="AT53" s="38" t="s">
        <v>370</v>
      </c>
      <c r="AU53" s="38" t="s">
        <v>370</v>
      </c>
      <c r="AV53" s="38" t="s">
        <v>402</v>
      </c>
      <c r="AW53" s="38" t="s">
        <v>370</v>
      </c>
      <c r="AX53" s="37" t="s">
        <v>196</v>
      </c>
      <c r="AY53" s="43"/>
      <c r="AZ53" s="43"/>
      <c r="BA53" s="37"/>
      <c r="BB53" s="37"/>
    </row>
    <row r="54" spans="1:54" s="28" customFormat="1" ht="129.75" customHeight="1">
      <c r="A54" s="39"/>
      <c r="B54" s="48" t="s">
        <v>362</v>
      </c>
      <c r="C54" s="48" t="s">
        <v>363</v>
      </c>
      <c r="D54" s="40" t="s">
        <v>364</v>
      </c>
      <c r="E54" s="41" t="s">
        <v>365</v>
      </c>
      <c r="F54" s="41" t="s">
        <v>188</v>
      </c>
      <c r="G54" s="41" t="s">
        <v>367</v>
      </c>
      <c r="H54" s="41">
        <v>0</v>
      </c>
      <c r="I54" s="41">
        <v>3</v>
      </c>
      <c r="J54" s="41">
        <v>0</v>
      </c>
      <c r="K54" s="41">
        <v>4</v>
      </c>
      <c r="L54" s="41" t="s">
        <v>73</v>
      </c>
      <c r="M54" s="41" t="s">
        <v>92</v>
      </c>
      <c r="N54" s="41" t="s">
        <v>92</v>
      </c>
      <c r="O54" s="41" t="s">
        <v>73</v>
      </c>
      <c r="P54" s="41" t="s">
        <v>403</v>
      </c>
      <c r="Q54" s="41" t="s">
        <v>404</v>
      </c>
      <c r="R54" s="41" t="s">
        <v>405</v>
      </c>
      <c r="S54" s="41" t="s">
        <v>406</v>
      </c>
      <c r="T54" s="41">
        <v>2</v>
      </c>
      <c r="U54" s="41">
        <v>1</v>
      </c>
      <c r="V54" s="41">
        <f>+T54*U54</f>
        <v>2</v>
      </c>
      <c r="W54" s="51" t="str">
        <f t="shared" si="10"/>
        <v>BAJO</v>
      </c>
      <c r="X54" s="41">
        <v>10</v>
      </c>
      <c r="Y54" s="41">
        <f t="shared" si="11"/>
        <v>20</v>
      </c>
      <c r="Z54" s="53" t="str">
        <f t="shared" si="19"/>
        <v>RIESGO ACEPTABLE</v>
      </c>
      <c r="AA54" s="42" t="str">
        <f t="shared" si="17"/>
        <v>IV</v>
      </c>
      <c r="AB54" s="42">
        <v>4</v>
      </c>
      <c r="AC54" s="42" t="s">
        <v>370</v>
      </c>
      <c r="AD54" s="42" t="s">
        <v>370</v>
      </c>
      <c r="AE54" s="42" t="s">
        <v>407</v>
      </c>
      <c r="AF54" s="42" t="s">
        <v>408</v>
      </c>
      <c r="AG54" s="42" t="s">
        <v>370</v>
      </c>
      <c r="AH54" s="42">
        <v>2</v>
      </c>
      <c r="AI54" s="42">
        <v>1</v>
      </c>
      <c r="AJ54" s="42">
        <f t="shared" si="12"/>
        <v>2</v>
      </c>
      <c r="AK54" s="51" t="str">
        <f t="shared" si="13"/>
        <v>BAJO</v>
      </c>
      <c r="AL54" s="41">
        <v>10</v>
      </c>
      <c r="AM54" s="41">
        <f t="shared" si="18"/>
        <v>20</v>
      </c>
      <c r="AN54" s="51" t="str">
        <f t="shared" si="20"/>
        <v>RIESGO ACEPTABLE</v>
      </c>
      <c r="AO54" s="38" t="str">
        <f t="shared" si="21"/>
        <v>IV</v>
      </c>
      <c r="AP54" s="38">
        <v>4</v>
      </c>
      <c r="AQ54" s="38" t="s">
        <v>409</v>
      </c>
      <c r="AR54" s="38" t="s">
        <v>375</v>
      </c>
      <c r="AS54" s="38" t="s">
        <v>370</v>
      </c>
      <c r="AT54" s="38" t="s">
        <v>370</v>
      </c>
      <c r="AU54" s="38" t="s">
        <v>407</v>
      </c>
      <c r="AV54" s="38" t="s">
        <v>408</v>
      </c>
      <c r="AW54" s="38" t="s">
        <v>370</v>
      </c>
      <c r="AX54" s="37" t="s">
        <v>196</v>
      </c>
      <c r="AY54" s="43"/>
      <c r="AZ54" s="43"/>
      <c r="BA54" s="37"/>
      <c r="BB54" s="37"/>
    </row>
    <row r="55" spans="1:54" s="28" customFormat="1" ht="156.75" customHeight="1">
      <c r="A55" s="39"/>
      <c r="B55" s="49" t="s">
        <v>415</v>
      </c>
      <c r="C55" s="49" t="s">
        <v>363</v>
      </c>
      <c r="D55" s="40" t="s">
        <v>416</v>
      </c>
      <c r="E55" s="41" t="s">
        <v>417</v>
      </c>
      <c r="F55" s="41" t="s">
        <v>188</v>
      </c>
      <c r="G55" s="41" t="s">
        <v>410</v>
      </c>
      <c r="H55" s="41">
        <v>0</v>
      </c>
      <c r="I55" s="41">
        <v>3</v>
      </c>
      <c r="J55" s="41">
        <v>0</v>
      </c>
      <c r="K55" s="41">
        <v>3</v>
      </c>
      <c r="L55" s="41" t="s">
        <v>148</v>
      </c>
      <c r="M55" s="41" t="s">
        <v>55</v>
      </c>
      <c r="N55" s="41" t="s">
        <v>390</v>
      </c>
      <c r="O55" s="41" t="s">
        <v>148</v>
      </c>
      <c r="P55" s="41" t="s">
        <v>391</v>
      </c>
      <c r="Q55" s="41" t="s">
        <v>370</v>
      </c>
      <c r="R55" s="41" t="s">
        <v>370</v>
      </c>
      <c r="S55" s="41" t="s">
        <v>392</v>
      </c>
      <c r="T55" s="41">
        <v>2</v>
      </c>
      <c r="U55" s="41">
        <v>4</v>
      </c>
      <c r="V55" s="41">
        <v>8</v>
      </c>
      <c r="W55" s="51" t="str">
        <f t="shared" si="10"/>
        <v>MEDIO</v>
      </c>
      <c r="X55" s="41">
        <v>25</v>
      </c>
      <c r="Y55" s="41">
        <f t="shared" si="11"/>
        <v>200</v>
      </c>
      <c r="Z55" s="51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NO ACEPTABLE O ACEPTABLE CON CONTROL ESPECIFICO</v>
      </c>
      <c r="AA55" s="42" t="str">
        <f t="shared" si="17"/>
        <v>II</v>
      </c>
      <c r="AB55" s="42">
        <v>4</v>
      </c>
      <c r="AC55" s="42" t="s">
        <v>370</v>
      </c>
      <c r="AD55" s="42" t="s">
        <v>370</v>
      </c>
      <c r="AE55" s="42" t="s">
        <v>370</v>
      </c>
      <c r="AF55" s="42" t="s">
        <v>393</v>
      </c>
      <c r="AG55" s="42" t="s">
        <v>370</v>
      </c>
      <c r="AH55" s="42">
        <v>2</v>
      </c>
      <c r="AI55" s="42">
        <v>3</v>
      </c>
      <c r="AJ55" s="42">
        <f t="shared" si="12"/>
        <v>6</v>
      </c>
      <c r="AK55" s="51" t="str">
        <f t="shared" si="13"/>
        <v>MEDIO</v>
      </c>
      <c r="AL55" s="41">
        <v>10</v>
      </c>
      <c r="AM55" s="41">
        <f t="shared" si="18"/>
        <v>60</v>
      </c>
      <c r="AN55" s="54" t="str">
        <f t="shared" si="20"/>
        <v>RIESGO MEJORABLE</v>
      </c>
      <c r="AO55" s="38" t="str">
        <f t="shared" si="21"/>
        <v>III</v>
      </c>
      <c r="AP55" s="38">
        <v>4</v>
      </c>
      <c r="AQ55" s="38" t="s">
        <v>394</v>
      </c>
      <c r="AR55" s="38" t="s">
        <v>375</v>
      </c>
      <c r="AS55" s="38" t="s">
        <v>370</v>
      </c>
      <c r="AT55" s="38" t="s">
        <v>370</v>
      </c>
      <c r="AU55" s="38" t="s">
        <v>395</v>
      </c>
      <c r="AV55" s="38" t="s">
        <v>419</v>
      </c>
      <c r="AW55" s="38" t="s">
        <v>370</v>
      </c>
      <c r="AX55" s="37" t="s">
        <v>196</v>
      </c>
      <c r="AY55" s="43"/>
      <c r="AZ55" s="43"/>
      <c r="BA55" s="37"/>
      <c r="BB55" s="37"/>
    </row>
    <row r="56" spans="1:54" s="28" customFormat="1" ht="118.5" customHeight="1">
      <c r="A56" s="39"/>
      <c r="B56" s="49" t="s">
        <v>415</v>
      </c>
      <c r="C56" s="49" t="s">
        <v>363</v>
      </c>
      <c r="D56" s="40" t="s">
        <v>416</v>
      </c>
      <c r="E56" s="41" t="s">
        <v>417</v>
      </c>
      <c r="F56" s="41" t="s">
        <v>188</v>
      </c>
      <c r="G56" s="41" t="s">
        <v>410</v>
      </c>
      <c r="H56" s="41">
        <v>0</v>
      </c>
      <c r="I56" s="41">
        <v>3</v>
      </c>
      <c r="J56" s="41">
        <v>0</v>
      </c>
      <c r="K56" s="41">
        <v>3</v>
      </c>
      <c r="L56" s="41" t="s">
        <v>62</v>
      </c>
      <c r="M56" s="41" t="s">
        <v>67</v>
      </c>
      <c r="N56" s="41" t="s">
        <v>397</v>
      </c>
      <c r="O56" s="41" t="s">
        <v>62</v>
      </c>
      <c r="P56" s="41" t="s">
        <v>398</v>
      </c>
      <c r="Q56" s="41" t="s">
        <v>370</v>
      </c>
      <c r="R56" s="41" t="s">
        <v>399</v>
      </c>
      <c r="S56" s="41" t="s">
        <v>400</v>
      </c>
      <c r="T56" s="41">
        <v>2</v>
      </c>
      <c r="U56" s="41">
        <v>2</v>
      </c>
      <c r="V56" s="41">
        <f>+T56*U56</f>
        <v>4</v>
      </c>
      <c r="W56" s="51" t="str">
        <f t="shared" si="10"/>
        <v>BAJO</v>
      </c>
      <c r="X56" s="41">
        <v>10</v>
      </c>
      <c r="Y56" s="41">
        <f t="shared" si="11"/>
        <v>40</v>
      </c>
      <c r="Z56" s="52" t="str">
        <f>IF(AND(Y56&gt;=1,Y56&lt;=30),"RIESGO ACEPTABLE",IF(AND(Y56&gt;=40,Y56&lt;=120),"RIESGO MEJORABLE",IF(AND(Y56&gt;=150,Y56&lt;=500),"RIESGO NO ACEPTABLE O ACEPTABLE CON CONTROL ESPECIFICO",IF(AND(Y56&gt;=600,Y56&lt;=4000),"RIESGO NO ACEPTABLE",IF(AND(Y56=0),"-")))))</f>
        <v>RIESGO MEJORABLE</v>
      </c>
      <c r="AA56" s="42" t="str">
        <f t="shared" si="17"/>
        <v>III</v>
      </c>
      <c r="AB56" s="42">
        <v>3</v>
      </c>
      <c r="AC56" s="42" t="s">
        <v>370</v>
      </c>
      <c r="AD56" s="42" t="s">
        <v>370</v>
      </c>
      <c r="AE56" s="42" t="s">
        <v>370</v>
      </c>
      <c r="AF56" s="42" t="s">
        <v>400</v>
      </c>
      <c r="AG56" s="42" t="s">
        <v>370</v>
      </c>
      <c r="AH56" s="42">
        <v>2</v>
      </c>
      <c r="AI56" s="42">
        <v>1</v>
      </c>
      <c r="AJ56" s="42">
        <f t="shared" si="12"/>
        <v>2</v>
      </c>
      <c r="AK56" s="51" t="str">
        <f t="shared" si="13"/>
        <v>BAJO</v>
      </c>
      <c r="AL56" s="41">
        <v>10</v>
      </c>
      <c r="AM56" s="41">
        <f t="shared" si="18"/>
        <v>20</v>
      </c>
      <c r="AN56" s="51" t="str">
        <f>IF(AND(AM56&gt;=1,AM56&lt;=30),"RIESGO ACEPTABLE",IF(AND(AM56&gt;=40,AM56&lt;=120),"RIESGO MEJORABLE",IF(AND(AM56&gt;=150,AM56&lt;=500),"RIESGO NO ACEPTABLE O ACEPTABLE CON CONTROL ESPECIFICO",IF(AND(AM56&gt;=600,AM56&lt;=4000),"RIESGO NO ACEPTABLE",IF(AND(AM56=0),"-")))))</f>
        <v>RIESGO ACEPTABLE</v>
      </c>
      <c r="AO56" s="38" t="str">
        <f t="shared" si="21"/>
        <v>IV</v>
      </c>
      <c r="AP56" s="38">
        <v>3</v>
      </c>
      <c r="AQ56" s="38" t="s">
        <v>401</v>
      </c>
      <c r="AR56" s="38" t="s">
        <v>375</v>
      </c>
      <c r="AS56" s="38" t="s">
        <v>370</v>
      </c>
      <c r="AT56" s="38" t="s">
        <v>370</v>
      </c>
      <c r="AU56" s="38" t="s">
        <v>370</v>
      </c>
      <c r="AV56" s="38" t="s">
        <v>418</v>
      </c>
      <c r="AW56" s="38" t="s">
        <v>370</v>
      </c>
      <c r="AX56" s="37" t="s">
        <v>196</v>
      </c>
      <c r="AY56" s="43"/>
      <c r="AZ56" s="43"/>
      <c r="BA56" s="37"/>
      <c r="BB56" s="37"/>
    </row>
    <row r="57" spans="1:54" s="28" customFormat="1" ht="118.5" customHeight="1">
      <c r="A57" s="39"/>
      <c r="B57" s="49" t="s">
        <v>415</v>
      </c>
      <c r="C57" s="49" t="s">
        <v>363</v>
      </c>
      <c r="D57" s="40" t="s">
        <v>416</v>
      </c>
      <c r="E57" s="41" t="s">
        <v>417</v>
      </c>
      <c r="F57" s="41" t="s">
        <v>188</v>
      </c>
      <c r="G57" s="41" t="s">
        <v>411</v>
      </c>
      <c r="H57" s="41">
        <v>0</v>
      </c>
      <c r="I57" s="41">
        <v>3</v>
      </c>
      <c r="J57" s="41">
        <v>0</v>
      </c>
      <c r="K57" s="41">
        <v>3</v>
      </c>
      <c r="L57" s="41" t="s">
        <v>73</v>
      </c>
      <c r="M57" s="41" t="s">
        <v>92</v>
      </c>
      <c r="N57" s="41" t="s">
        <v>296</v>
      </c>
      <c r="O57" s="41" t="s">
        <v>297</v>
      </c>
      <c r="P57" s="41" t="s">
        <v>298</v>
      </c>
      <c r="Q57" s="41" t="s">
        <v>193</v>
      </c>
      <c r="R57" s="41" t="s">
        <v>299</v>
      </c>
      <c r="S57" s="41" t="s">
        <v>300</v>
      </c>
      <c r="T57" s="41">
        <v>2</v>
      </c>
      <c r="U57" s="41">
        <v>2</v>
      </c>
      <c r="V57" s="38">
        <f>+T57*U57</f>
        <v>4</v>
      </c>
      <c r="W57" s="42" t="str">
        <f>IF(AND(V57&gt;=0,V57&lt;=4),"BAJO",IF(AND(V57&gt;=6,V57&lt;=8),"MEDIO",IF(AND(V57&gt;=10,V57&lt;=20),"ALTO",IF(AND(V57&gt;=24,V57&lt;=40),"MUY ALTO"))))</f>
        <v>BAJO</v>
      </c>
      <c r="X57" s="41">
        <v>25</v>
      </c>
      <c r="Y57" s="42">
        <f>+V57*X57</f>
        <v>100</v>
      </c>
      <c r="Z57" s="42" t="str">
        <f>IF(AND(Y57&gt;=1,Y57&lt;=30),"RIESGO ACEPTABLE",IF(AND(Y57&gt;=40,Y57&lt;=120),"RIESGO MEJORABLE",IF(AND(Y57&gt;=150,Y57&lt;=500),"RIESGO NO ACEPTABLE O ACEPTABLE CON CONTROL ESPECIFICO",IF(AND(Y57&gt;=600,Y57&lt;=4000),"RIESGO NO ACEPTABLE",IF(AND(Y57=0),"-")))))</f>
        <v>RIESGO MEJORABLE</v>
      </c>
      <c r="AA57" s="42" t="str">
        <f t="shared" si="17"/>
        <v>III</v>
      </c>
      <c r="AB57" s="42">
        <v>3</v>
      </c>
      <c r="AC57" s="41" t="s">
        <v>193</v>
      </c>
      <c r="AD57" s="41" t="s">
        <v>193</v>
      </c>
      <c r="AE57" s="41" t="s">
        <v>302</v>
      </c>
      <c r="AF57" s="41" t="s">
        <v>301</v>
      </c>
      <c r="AG57" s="41" t="s">
        <v>193</v>
      </c>
      <c r="AH57" s="41">
        <v>2</v>
      </c>
      <c r="AI57" s="41">
        <v>2</v>
      </c>
      <c r="AJ57" s="42">
        <f>+AH57*AI57</f>
        <v>4</v>
      </c>
      <c r="AK57" s="42" t="str">
        <f>IF(AND(AJ57&gt;=0,AJ57&lt;=4),"BAJO",IF(AND(AJ57&gt;=6,AJ57&lt;=8),"MEDIO",IF(AND(AJ57&gt;=10,AJ57&lt;=20),"ALTO",IF(AND(AJ57&gt;=24,AJ57&lt;=40),"MUY ALTO"))))</f>
        <v>BAJO</v>
      </c>
      <c r="AL57" s="41">
        <v>10</v>
      </c>
      <c r="AM57" s="38">
        <f t="shared" si="18"/>
        <v>40</v>
      </c>
      <c r="AN57" s="42" t="str">
        <f>IF(AND(AM57&gt;=1,AM57&lt;=30),"RIESGO ACEPTABLE",IF(AND(AM57&gt;=40,AM57&lt;=120),"RIESGO MEJORABLE",IF(AND(AM57&gt;=150,AM57&lt;=500),"RIESGO NO ACEPTABLE O ACEPTABLE CON CONTROL ESPECIFICO",IF(AND(AM57&gt;=600,AM57&lt;=4000),"RIESGO NO ACEPTABLE",IF(AND(AM57=0),"-")))))</f>
        <v>RIESGO MEJORABLE</v>
      </c>
      <c r="AO57" s="38" t="str">
        <f t="shared" si="21"/>
        <v>III</v>
      </c>
      <c r="AP57" s="38">
        <v>3</v>
      </c>
      <c r="AQ57" s="38" t="s">
        <v>298</v>
      </c>
      <c r="AR57" s="38" t="s">
        <v>195</v>
      </c>
      <c r="AS57" s="41" t="s">
        <v>193</v>
      </c>
      <c r="AT57" s="41" t="s">
        <v>193</v>
      </c>
      <c r="AU57" s="38" t="s">
        <v>303</v>
      </c>
      <c r="AV57" s="38" t="s">
        <v>304</v>
      </c>
      <c r="AW57" s="41" t="s">
        <v>193</v>
      </c>
      <c r="AX57" s="37" t="s">
        <v>196</v>
      </c>
      <c r="AY57" s="43"/>
      <c r="AZ57" s="43"/>
      <c r="BA57" s="37"/>
      <c r="BB57" s="37"/>
    </row>
    <row r="58" spans="1:54" s="28" customFormat="1" ht="118.5" customHeight="1">
      <c r="A58" s="39"/>
      <c r="B58" s="49" t="s">
        <v>415</v>
      </c>
      <c r="C58" s="49" t="s">
        <v>363</v>
      </c>
      <c r="D58" s="40" t="s">
        <v>416</v>
      </c>
      <c r="E58" s="41" t="s">
        <v>417</v>
      </c>
      <c r="F58" s="41" t="s">
        <v>188</v>
      </c>
      <c r="G58" s="41" t="s">
        <v>411</v>
      </c>
      <c r="H58" s="41">
        <v>0</v>
      </c>
      <c r="I58" s="41">
        <v>3</v>
      </c>
      <c r="J58" s="41">
        <v>0</v>
      </c>
      <c r="K58" s="41">
        <v>3</v>
      </c>
      <c r="L58" s="41" t="s">
        <v>68</v>
      </c>
      <c r="M58" s="41" t="s">
        <v>88</v>
      </c>
      <c r="N58" s="41" t="s">
        <v>412</v>
      </c>
      <c r="O58" s="41" t="s">
        <v>68</v>
      </c>
      <c r="P58" s="41" t="s">
        <v>413</v>
      </c>
      <c r="Q58" s="41" t="s">
        <v>370</v>
      </c>
      <c r="R58" s="41" t="s">
        <v>370</v>
      </c>
      <c r="S58" s="41" t="s">
        <v>378</v>
      </c>
      <c r="T58" s="41">
        <v>2</v>
      </c>
      <c r="U58" s="41">
        <v>2</v>
      </c>
      <c r="V58" s="41">
        <f>+T58*U58</f>
        <v>4</v>
      </c>
      <c r="W58" s="51" t="str">
        <f t="shared" si="10"/>
        <v>BAJO</v>
      </c>
      <c r="X58" s="41">
        <v>25</v>
      </c>
      <c r="Y58" s="41">
        <f t="shared" si="11"/>
        <v>100</v>
      </c>
      <c r="Z58" s="53" t="str">
        <f>IF(AND(Y58&gt;=1,Y58&lt;=30),"RIESGO ACEPTABLE",IF(AND(Y58&gt;=40,Y58&lt;=120),"RIESGO MEJORABLE",IF(AND(Y58&gt;=150,Y58&lt;=500),"RIESGO NO ACEPTABLE O ACEPTABLE CON CONTROL ESPECIFICO",IF(AND(Y58&gt;=600,Y58&lt;=4000),"RIESGO NO ACEPTABLE",IF(AND(Y58=0),"-")))))</f>
        <v>RIESGO MEJORABLE</v>
      </c>
      <c r="AA58" s="42" t="str">
        <f t="shared" si="17"/>
        <v>III</v>
      </c>
      <c r="AB58" s="42">
        <v>3</v>
      </c>
      <c r="AC58" s="42" t="s">
        <v>370</v>
      </c>
      <c r="AD58" s="42" t="s">
        <v>370</v>
      </c>
      <c r="AE58" s="42" t="s">
        <v>414</v>
      </c>
      <c r="AF58" s="42" t="s">
        <v>380</v>
      </c>
      <c r="AG58" s="42" t="s">
        <v>370</v>
      </c>
      <c r="AH58" s="42">
        <v>2</v>
      </c>
      <c r="AI58" s="42">
        <v>2</v>
      </c>
      <c r="AJ58" s="42">
        <f t="shared" si="12"/>
        <v>4</v>
      </c>
      <c r="AK58" s="51" t="str">
        <f t="shared" si="13"/>
        <v>BAJO</v>
      </c>
      <c r="AL58" s="41">
        <v>25</v>
      </c>
      <c r="AM58" s="41">
        <f t="shared" si="18"/>
        <v>100</v>
      </c>
      <c r="AN58" s="54" t="str">
        <f t="shared" si="20"/>
        <v>RIESGO MEJORABLE</v>
      </c>
      <c r="AO58" s="38" t="str">
        <f t="shared" si="21"/>
        <v>III</v>
      </c>
      <c r="AP58" s="38">
        <v>3</v>
      </c>
      <c r="AQ58" s="38" t="s">
        <v>409</v>
      </c>
      <c r="AR58" s="38" t="s">
        <v>375</v>
      </c>
      <c r="AS58" s="38" t="s">
        <v>370</v>
      </c>
      <c r="AT58" s="38" t="s">
        <v>370</v>
      </c>
      <c r="AU58" s="38" t="s">
        <v>414</v>
      </c>
      <c r="AV58" s="38" t="s">
        <v>380</v>
      </c>
      <c r="AW58" s="38" t="s">
        <v>370</v>
      </c>
      <c r="AX58" s="37" t="s">
        <v>196</v>
      </c>
      <c r="AY58" s="43"/>
      <c r="AZ58" s="43"/>
      <c r="BA58" s="37"/>
      <c r="BB58" s="37"/>
    </row>
    <row r="61" s="50" customFormat="1" ht="15"/>
  </sheetData>
  <sheetProtection formatCells="0" formatColumns="0" formatRows="0" insertRows="0" deleteRows="0" autoFilter="0"/>
  <mergeCells count="80">
    <mergeCell ref="BA1:BB1"/>
    <mergeCell ref="BA2:BB2"/>
    <mergeCell ref="BA3:BB3"/>
    <mergeCell ref="F1:AZ1"/>
    <mergeCell ref="F2:AZ3"/>
    <mergeCell ref="B1:E3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C11:C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V11:V12"/>
    <mergeCell ref="AD11:AD12"/>
    <mergeCell ref="AH10:AO10"/>
    <mergeCell ref="P11:P12"/>
    <mergeCell ref="W11:W12"/>
    <mergeCell ref="O11:O12"/>
    <mergeCell ref="Y11:Y12"/>
    <mergeCell ref="AB11:AB12"/>
    <mergeCell ref="Q10:S10"/>
    <mergeCell ref="Q11:Q12"/>
    <mergeCell ref="AW11:AW12"/>
    <mergeCell ref="AI11:AI12"/>
    <mergeCell ref="AG11:AG12"/>
    <mergeCell ref="AO11:AO12"/>
    <mergeCell ref="T10:AA10"/>
    <mergeCell ref="AM11:AM12"/>
    <mergeCell ref="AL11:AL12"/>
    <mergeCell ref="AK11:AK12"/>
    <mergeCell ref="Z11:Z12"/>
    <mergeCell ref="AA11:AA12"/>
    <mergeCell ref="AX10:BB10"/>
    <mergeCell ref="AX11:AX12"/>
    <mergeCell ref="AU11:AU12"/>
    <mergeCell ref="AS11:AS12"/>
    <mergeCell ref="AS10:AW10"/>
    <mergeCell ref="AN11:AN12"/>
    <mergeCell ref="AQ11:AQ12"/>
    <mergeCell ref="AR11:AR12"/>
    <mergeCell ref="AZ11:BB11"/>
    <mergeCell ref="AY11:AY12"/>
    <mergeCell ref="B4:BA4"/>
    <mergeCell ref="B5:F6"/>
    <mergeCell ref="G5:M6"/>
    <mergeCell ref="N5:N6"/>
    <mergeCell ref="T5:W6"/>
    <mergeCell ref="B9:BB9"/>
    <mergeCell ref="X5:AC6"/>
    <mergeCell ref="B7:F8"/>
    <mergeCell ref="T7:W8"/>
    <mergeCell ref="X7:AC8"/>
    <mergeCell ref="AP11:AP12"/>
    <mergeCell ref="AP10:AR10"/>
    <mergeCell ref="AC10:AG10"/>
    <mergeCell ref="AC11:AC12"/>
    <mergeCell ref="AF11:AF12"/>
    <mergeCell ref="AJ11:AJ12"/>
    <mergeCell ref="AH11:AH12"/>
    <mergeCell ref="R11:R12"/>
    <mergeCell ref="S11:S12"/>
    <mergeCell ref="G7:M8"/>
    <mergeCell ref="N7:N8"/>
    <mergeCell ref="J11:J12"/>
    <mergeCell ref="N11:N12"/>
    <mergeCell ref="L10:M10"/>
  </mergeCells>
  <conditionalFormatting sqref="W13 AK13 W18 AK18 AK35:AK36 W35:W36 AK20 W20 W23 AK23 W39 AK39 AK45 W45 AK48 W48:W55">
    <cfRule type="cellIs" priority="432" dxfId="7" operator="equal">
      <formula>"ALTO"</formula>
    </cfRule>
    <cfRule type="cellIs" priority="433" dxfId="6" operator="equal">
      <formula>"BAJO"</formula>
    </cfRule>
    <cfRule type="cellIs" priority="434" dxfId="5" operator="equal">
      <formula>"MEDIO"</formula>
    </cfRule>
  </conditionalFormatting>
  <conditionalFormatting sqref="W13 AK13 W18 AK18 AK35:AK36 W35:W36 AK20 W20 W23 AK23 W39 AK39 AK45 W45 AK48 W48:W55">
    <cfRule type="containsText" priority="431" dxfId="4" operator="containsText" stopIfTrue="1" text="MUY ALTO">
      <formula>NOT(ISERROR(SEARCH("MUY ALTO",W13)))</formula>
    </cfRule>
  </conditionalFormatting>
  <conditionalFormatting sqref="Z13 AN13 Z18 AN18 AN35:AN36 Z35:Z36 AN20 Z20 Z23 AN23 Z39 AN39 AN45 Z45 Z48 AN48">
    <cfRule type="containsText" priority="426" dxfId="3" operator="containsText" stopIfTrue="1" text="RIESGO ACEPTABLE">
      <formula>NOT(ISERROR(SEARCH("RIESGO ACEPTABLE",Z13)))</formula>
    </cfRule>
  </conditionalFormatting>
  <conditionalFormatting sqref="Z13 AN13 Z18 AN18 AN35:AN36 Z35:Z36 AN20 Z20 Z23 AN23 Z39 AN39 AN45 Z45 Z48 AN48">
    <cfRule type="containsText" priority="425" dxfId="2" operator="containsText" stopIfTrue="1" text="RIESGO NO ACEPTABLE">
      <formula>NOT(ISERROR(SEARCH("RIESGO NO ACEPTABLE",Z13)))</formula>
    </cfRule>
  </conditionalFormatting>
  <conditionalFormatting sqref="Z13 AN13 Z18 AN18 AN35:AN36 Z35:Z36 AN20 Z20 Z23 AN23 Z39 AN39 AN45 Z45 Z48 AN48">
    <cfRule type="containsText" priority="423" dxfId="1" operator="containsText" stopIfTrue="1" text="RIESGO MEJORABLE">
      <formula>NOT(ISERROR(SEARCH("RIESGO MEJORABLE",Z13)))</formula>
    </cfRule>
    <cfRule type="containsText" priority="424" dxfId="0" operator="containsText" stopIfTrue="1" text="RIESGO NO ACEPTABLE O ACEPTABLE CON CONTROL">
      <formula>NOT(ISERROR(SEARCH("RIESGO NO ACEPTABLE O ACEPTABLE CON CONTROL",Z13)))</formula>
    </cfRule>
  </conditionalFormatting>
  <conditionalFormatting sqref="BB13 BB18 BB20 BB23 BB49:BB58">
    <cfRule type="containsText" priority="416" dxfId="0" operator="containsText" stopIfTrue="1" text="En Proceso">
      <formula>NOT(ISERROR(SEARCH("En Proceso",BB13)))</formula>
    </cfRule>
    <cfRule type="containsText" priority="417" dxfId="4" operator="containsText" stopIfTrue="1" text="No">
      <formula>NOT(ISERROR(SEARCH("No",BB13)))</formula>
    </cfRule>
    <cfRule type="containsText" priority="418" dxfId="1" operator="containsText" stopIfTrue="1" text="Sí">
      <formula>NOT(ISERROR(SEARCH("Sí",BB13)))</formula>
    </cfRule>
  </conditionalFormatting>
  <conditionalFormatting sqref="W14:W17 AK14:AK17">
    <cfRule type="cellIs" priority="374" dxfId="7" operator="equal">
      <formula>"ALTO"</formula>
    </cfRule>
    <cfRule type="cellIs" priority="375" dxfId="6" operator="equal">
      <formula>"BAJO"</formula>
    </cfRule>
    <cfRule type="cellIs" priority="376" dxfId="5" operator="equal">
      <formula>"MEDIO"</formula>
    </cfRule>
  </conditionalFormatting>
  <conditionalFormatting sqref="W14:W17 AK14:AK17">
    <cfRule type="containsText" priority="373" dxfId="4" operator="containsText" stopIfTrue="1" text="MUY ALTO">
      <formula>NOT(ISERROR(SEARCH("MUY ALTO",W14)))</formula>
    </cfRule>
  </conditionalFormatting>
  <conditionalFormatting sqref="Z14:Z17 AN14:AN17">
    <cfRule type="containsText" priority="372" dxfId="3" operator="containsText" stopIfTrue="1" text="RIESGO ACEPTABLE">
      <formula>NOT(ISERROR(SEARCH("RIESGO ACEPTABLE",Z14)))</formula>
    </cfRule>
  </conditionalFormatting>
  <conditionalFormatting sqref="Z14:Z17 AN14:AN17">
    <cfRule type="containsText" priority="371" dxfId="2" operator="containsText" stopIfTrue="1" text="RIESGO NO ACEPTABLE">
      <formula>NOT(ISERROR(SEARCH("RIESGO NO ACEPTABLE",Z14)))</formula>
    </cfRule>
  </conditionalFormatting>
  <conditionalFormatting sqref="Z14:Z17 AN14:AN17">
    <cfRule type="containsText" priority="369" dxfId="1" operator="containsText" stopIfTrue="1" text="RIESGO MEJORABLE">
      <formula>NOT(ISERROR(SEARCH("RIESGO MEJORABLE",Z14)))</formula>
    </cfRule>
    <cfRule type="containsText" priority="370" dxfId="0" operator="containsText" stopIfTrue="1" text="RIESGO NO ACEPTABLE O ACEPTABLE CON CONTROL">
      <formula>NOT(ISERROR(SEARCH("RIESGO NO ACEPTABLE O ACEPTABLE CON CONTROL",Z14)))</formula>
    </cfRule>
  </conditionalFormatting>
  <conditionalFormatting sqref="BB14:BB17">
    <cfRule type="containsText" priority="366" dxfId="0" operator="containsText" stopIfTrue="1" text="En Proceso">
      <formula>NOT(ISERROR(SEARCH("En Proceso",BB14)))</formula>
    </cfRule>
    <cfRule type="containsText" priority="367" dxfId="4" operator="containsText" stopIfTrue="1" text="No">
      <formula>NOT(ISERROR(SEARCH("No",BB14)))</formula>
    </cfRule>
    <cfRule type="containsText" priority="368" dxfId="1" operator="containsText" stopIfTrue="1" text="Sí">
      <formula>NOT(ISERROR(SEARCH("Sí",BB14)))</formula>
    </cfRule>
  </conditionalFormatting>
  <conditionalFormatting sqref="W25:W27 AK25:AK27 AK30:AK31 W30:W31 W33:W34 AK33:AK34">
    <cfRule type="cellIs" priority="363" dxfId="7" operator="equal">
      <formula>"ALTO"</formula>
    </cfRule>
    <cfRule type="cellIs" priority="364" dxfId="6" operator="equal">
      <formula>"BAJO"</formula>
    </cfRule>
    <cfRule type="cellIs" priority="365" dxfId="5" operator="equal">
      <formula>"MEDIO"</formula>
    </cfRule>
  </conditionalFormatting>
  <conditionalFormatting sqref="W25:W27 AK25:AK27 AK30:AK31 W30:W31 W33:W34 AK33:AK34">
    <cfRule type="containsText" priority="362" dxfId="4" operator="containsText" stopIfTrue="1" text="MUY ALTO">
      <formula>NOT(ISERROR(SEARCH("MUY ALTO",W25)))</formula>
    </cfRule>
  </conditionalFormatting>
  <conditionalFormatting sqref="Z25:Z27 AN25:AN27 AN30:AN31 Z30:Z31 Z33:Z34 AN33:AN34">
    <cfRule type="containsText" priority="361" dxfId="3" operator="containsText" stopIfTrue="1" text="RIESGO ACEPTABLE">
      <formula>NOT(ISERROR(SEARCH("RIESGO ACEPTABLE",Z25)))</formula>
    </cfRule>
  </conditionalFormatting>
  <conditionalFormatting sqref="Z25:Z27 AN25:AN27 AN30:AN31 Z30:Z31 Z33:Z34 AN33:AN34">
    <cfRule type="containsText" priority="360" dxfId="2" operator="containsText" stopIfTrue="1" text="RIESGO NO ACEPTABLE">
      <formula>NOT(ISERROR(SEARCH("RIESGO NO ACEPTABLE",Z25)))</formula>
    </cfRule>
  </conditionalFormatting>
  <conditionalFormatting sqref="Z25:Z27 AN25:AN27 AN30:AN31 Z30:Z31 Z33:Z34 AN33:AN34">
    <cfRule type="containsText" priority="358" dxfId="1" operator="containsText" stopIfTrue="1" text="RIESGO MEJORABLE">
      <formula>NOT(ISERROR(SEARCH("RIESGO MEJORABLE",Z25)))</formula>
    </cfRule>
    <cfRule type="containsText" priority="359" dxfId="0" operator="containsText" stopIfTrue="1" text="RIESGO NO ACEPTABLE O ACEPTABLE CON CONTROL">
      <formula>NOT(ISERROR(SEARCH("RIESGO NO ACEPTABLE O ACEPTABLE CON CONTROL",Z25)))</formula>
    </cfRule>
  </conditionalFormatting>
  <conditionalFormatting sqref="BB25:BB26">
    <cfRule type="containsText" priority="355" dxfId="0" operator="containsText" stopIfTrue="1" text="En Proceso">
      <formula>NOT(ISERROR(SEARCH("En Proceso",BB25)))</formula>
    </cfRule>
    <cfRule type="containsText" priority="356" dxfId="4" operator="containsText" stopIfTrue="1" text="No">
      <formula>NOT(ISERROR(SEARCH("No",BB25)))</formula>
    </cfRule>
    <cfRule type="containsText" priority="357" dxfId="1" operator="containsText" stopIfTrue="1" text="Sí">
      <formula>NOT(ISERROR(SEARCH("Sí",BB25)))</formula>
    </cfRule>
  </conditionalFormatting>
  <conditionalFormatting sqref="BB27 BB30:BB31 BB33:BB36 BB38:BB39 BB45">
    <cfRule type="containsText" priority="352" dxfId="0" operator="containsText" stopIfTrue="1" text="En Proceso">
      <formula>NOT(ISERROR(SEARCH("En Proceso",BB27)))</formula>
    </cfRule>
    <cfRule type="containsText" priority="353" dxfId="4" operator="containsText" stopIfTrue="1" text="No">
      <formula>NOT(ISERROR(SEARCH("No",BB27)))</formula>
    </cfRule>
    <cfRule type="containsText" priority="354" dxfId="1" operator="containsText" stopIfTrue="1" text="Sí">
      <formula>NOT(ISERROR(SEARCH("Sí",BB27)))</formula>
    </cfRule>
  </conditionalFormatting>
  <conditionalFormatting sqref="AK19 W19">
    <cfRule type="cellIs" priority="349" dxfId="7" operator="equal">
      <formula>"ALTO"</formula>
    </cfRule>
    <cfRule type="cellIs" priority="350" dxfId="6" operator="equal">
      <formula>"BAJO"</formula>
    </cfRule>
    <cfRule type="cellIs" priority="351" dxfId="5" operator="equal">
      <formula>"MEDIO"</formula>
    </cfRule>
  </conditionalFormatting>
  <conditionalFormatting sqref="AK19 W19">
    <cfRule type="containsText" priority="348" dxfId="4" operator="containsText" stopIfTrue="1" text="MUY ALTO">
      <formula>NOT(ISERROR(SEARCH("MUY ALTO",W19)))</formula>
    </cfRule>
  </conditionalFormatting>
  <conditionalFormatting sqref="AN19 Z19">
    <cfRule type="containsText" priority="347" dxfId="3" operator="containsText" stopIfTrue="1" text="RIESGO ACEPTABLE">
      <formula>NOT(ISERROR(SEARCH("RIESGO ACEPTABLE",Z19)))</formula>
    </cfRule>
  </conditionalFormatting>
  <conditionalFormatting sqref="AN19 Z19">
    <cfRule type="containsText" priority="346" dxfId="2" operator="containsText" stopIfTrue="1" text="RIESGO NO ACEPTABLE">
      <formula>NOT(ISERROR(SEARCH("RIESGO NO ACEPTABLE",Z19)))</formula>
    </cfRule>
  </conditionalFormatting>
  <conditionalFormatting sqref="AN19 Z19">
    <cfRule type="containsText" priority="344" dxfId="1" operator="containsText" stopIfTrue="1" text="RIESGO MEJORABLE">
      <formula>NOT(ISERROR(SEARCH("RIESGO MEJORABLE",Z19)))</formula>
    </cfRule>
    <cfRule type="containsText" priority="345" dxfId="0" operator="containsText" stopIfTrue="1" text="RIESGO NO ACEPTABLE O ACEPTABLE CON CONTROL">
      <formula>NOT(ISERROR(SEARCH("RIESGO NO ACEPTABLE O ACEPTABLE CON CONTROL",Z19)))</formula>
    </cfRule>
  </conditionalFormatting>
  <conditionalFormatting sqref="BB19">
    <cfRule type="containsText" priority="341" dxfId="0" operator="containsText" stopIfTrue="1" text="En Proceso">
      <formula>NOT(ISERROR(SEARCH("En Proceso",BB19)))</formula>
    </cfRule>
    <cfRule type="containsText" priority="342" dxfId="4" operator="containsText" stopIfTrue="1" text="No">
      <formula>NOT(ISERROR(SEARCH("No",BB19)))</formula>
    </cfRule>
    <cfRule type="containsText" priority="343" dxfId="1" operator="containsText" stopIfTrue="1" text="Sí">
      <formula>NOT(ISERROR(SEARCH("Sí",BB19)))</formula>
    </cfRule>
  </conditionalFormatting>
  <conditionalFormatting sqref="W28:W29 AK28:AK29">
    <cfRule type="cellIs" priority="327" dxfId="7" operator="equal">
      <formula>"ALTO"</formula>
    </cfRule>
    <cfRule type="cellIs" priority="328" dxfId="6" operator="equal">
      <formula>"BAJO"</formula>
    </cfRule>
    <cfRule type="cellIs" priority="329" dxfId="5" operator="equal">
      <formula>"MEDIO"</formula>
    </cfRule>
  </conditionalFormatting>
  <conditionalFormatting sqref="W28:W29 AK28:AK29">
    <cfRule type="containsText" priority="326" dxfId="4" operator="containsText" stopIfTrue="1" text="MUY ALTO">
      <formula>NOT(ISERROR(SEARCH("MUY ALTO",W28)))</formula>
    </cfRule>
  </conditionalFormatting>
  <conditionalFormatting sqref="Z28:Z29 AN28:AN29">
    <cfRule type="containsText" priority="325" dxfId="3" operator="containsText" stopIfTrue="1" text="RIESGO ACEPTABLE">
      <formula>NOT(ISERROR(SEARCH("RIESGO ACEPTABLE",Z28)))</formula>
    </cfRule>
  </conditionalFormatting>
  <conditionalFormatting sqref="Z28:Z29 AN28:AN29">
    <cfRule type="containsText" priority="324" dxfId="2" operator="containsText" stopIfTrue="1" text="RIESGO NO ACEPTABLE">
      <formula>NOT(ISERROR(SEARCH("RIESGO NO ACEPTABLE",Z28)))</formula>
    </cfRule>
  </conditionalFormatting>
  <conditionalFormatting sqref="Z28:Z29 AN28:AN29">
    <cfRule type="containsText" priority="322" dxfId="1" operator="containsText" stopIfTrue="1" text="RIESGO MEJORABLE">
      <formula>NOT(ISERROR(SEARCH("RIESGO MEJORABLE",Z28)))</formula>
    </cfRule>
    <cfRule type="containsText" priority="323" dxfId="0" operator="containsText" stopIfTrue="1" text="RIESGO NO ACEPTABLE O ACEPTABLE CON CONTROL">
      <formula>NOT(ISERROR(SEARCH("RIESGO NO ACEPTABLE O ACEPTABLE CON CONTROL",Z28)))</formula>
    </cfRule>
  </conditionalFormatting>
  <conditionalFormatting sqref="BB28:BB29">
    <cfRule type="containsText" priority="319" dxfId="0" operator="containsText" stopIfTrue="1" text="En Proceso">
      <formula>NOT(ISERROR(SEARCH("En Proceso",BB28)))</formula>
    </cfRule>
    <cfRule type="containsText" priority="320" dxfId="4" operator="containsText" stopIfTrue="1" text="No">
      <formula>NOT(ISERROR(SEARCH("No",BB28)))</formula>
    </cfRule>
    <cfRule type="containsText" priority="321" dxfId="1" operator="containsText" stopIfTrue="1" text="Sí">
      <formula>NOT(ISERROR(SEARCH("Sí",BB28)))</formula>
    </cfRule>
  </conditionalFormatting>
  <conditionalFormatting sqref="W21 AK21">
    <cfRule type="cellIs" priority="316" dxfId="7" operator="equal">
      <formula>"ALTO"</formula>
    </cfRule>
    <cfRule type="cellIs" priority="317" dxfId="6" operator="equal">
      <formula>"BAJO"</formula>
    </cfRule>
    <cfRule type="cellIs" priority="318" dxfId="5" operator="equal">
      <formula>"MEDIO"</formula>
    </cfRule>
  </conditionalFormatting>
  <conditionalFormatting sqref="W21 AK21">
    <cfRule type="containsText" priority="315" dxfId="4" operator="containsText" stopIfTrue="1" text="MUY ALTO">
      <formula>NOT(ISERROR(SEARCH("MUY ALTO",W21)))</formula>
    </cfRule>
  </conditionalFormatting>
  <conditionalFormatting sqref="Z21 AN21">
    <cfRule type="containsText" priority="314" dxfId="3" operator="containsText" stopIfTrue="1" text="RIESGO ACEPTABLE">
      <formula>NOT(ISERROR(SEARCH("RIESGO ACEPTABLE",Z21)))</formula>
    </cfRule>
  </conditionalFormatting>
  <conditionalFormatting sqref="Z21 AN21">
    <cfRule type="containsText" priority="313" dxfId="2" operator="containsText" stopIfTrue="1" text="RIESGO NO ACEPTABLE">
      <formula>NOT(ISERROR(SEARCH("RIESGO NO ACEPTABLE",Z21)))</formula>
    </cfRule>
  </conditionalFormatting>
  <conditionalFormatting sqref="Z21 AN21">
    <cfRule type="containsText" priority="311" dxfId="1" operator="containsText" stopIfTrue="1" text="RIESGO MEJORABLE">
      <formula>NOT(ISERROR(SEARCH("RIESGO MEJORABLE",Z21)))</formula>
    </cfRule>
    <cfRule type="containsText" priority="312" dxfId="0" operator="containsText" stopIfTrue="1" text="RIESGO NO ACEPTABLE O ACEPTABLE CON CONTROL">
      <formula>NOT(ISERROR(SEARCH("RIESGO NO ACEPTABLE O ACEPTABLE CON CONTROL",Z21)))</formula>
    </cfRule>
  </conditionalFormatting>
  <conditionalFormatting sqref="BB21">
    <cfRule type="containsText" priority="308" dxfId="0" operator="containsText" stopIfTrue="1" text="En Proceso">
      <formula>NOT(ISERROR(SEARCH("En Proceso",BB21)))</formula>
    </cfRule>
    <cfRule type="containsText" priority="309" dxfId="4" operator="containsText" stopIfTrue="1" text="No">
      <formula>NOT(ISERROR(SEARCH("No",BB21)))</formula>
    </cfRule>
    <cfRule type="containsText" priority="310" dxfId="1" operator="containsText" stopIfTrue="1" text="Sí">
      <formula>NOT(ISERROR(SEARCH("Sí",BB21)))</formula>
    </cfRule>
  </conditionalFormatting>
  <conditionalFormatting sqref="AK32 W32">
    <cfRule type="cellIs" priority="283" dxfId="7" operator="equal">
      <formula>"ALTO"</formula>
    </cfRule>
    <cfRule type="cellIs" priority="284" dxfId="6" operator="equal">
      <formula>"BAJO"</formula>
    </cfRule>
    <cfRule type="cellIs" priority="285" dxfId="5" operator="equal">
      <formula>"MEDIO"</formula>
    </cfRule>
  </conditionalFormatting>
  <conditionalFormatting sqref="AK32 W32">
    <cfRule type="containsText" priority="282" dxfId="4" operator="containsText" stopIfTrue="1" text="MUY ALTO">
      <formula>NOT(ISERROR(SEARCH("MUY ALTO",W32)))</formula>
    </cfRule>
  </conditionalFormatting>
  <conditionalFormatting sqref="AN32 Z32">
    <cfRule type="containsText" priority="281" dxfId="3" operator="containsText" stopIfTrue="1" text="RIESGO ACEPTABLE">
      <formula>NOT(ISERROR(SEARCH("RIESGO ACEPTABLE",Z32)))</formula>
    </cfRule>
  </conditionalFormatting>
  <conditionalFormatting sqref="AN32 Z32">
    <cfRule type="containsText" priority="280" dxfId="2" operator="containsText" stopIfTrue="1" text="RIESGO NO ACEPTABLE">
      <formula>NOT(ISERROR(SEARCH("RIESGO NO ACEPTABLE",Z32)))</formula>
    </cfRule>
  </conditionalFormatting>
  <conditionalFormatting sqref="AN32 Z32">
    <cfRule type="containsText" priority="278" dxfId="1" operator="containsText" stopIfTrue="1" text="RIESGO MEJORABLE">
      <formula>NOT(ISERROR(SEARCH("RIESGO MEJORABLE",Z32)))</formula>
    </cfRule>
    <cfRule type="containsText" priority="279" dxfId="0" operator="containsText" stopIfTrue="1" text="RIESGO NO ACEPTABLE O ACEPTABLE CON CONTROL">
      <formula>NOT(ISERROR(SEARCH("RIESGO NO ACEPTABLE O ACEPTABLE CON CONTROL",Z32)))</formula>
    </cfRule>
  </conditionalFormatting>
  <conditionalFormatting sqref="BB32">
    <cfRule type="containsText" priority="275" dxfId="0" operator="containsText" stopIfTrue="1" text="En Proceso">
      <formula>NOT(ISERROR(SEARCH("En Proceso",BB32)))</formula>
    </cfRule>
    <cfRule type="containsText" priority="276" dxfId="4" operator="containsText" stopIfTrue="1" text="No">
      <formula>NOT(ISERROR(SEARCH("No",BB32)))</formula>
    </cfRule>
    <cfRule type="containsText" priority="277" dxfId="1" operator="containsText" stopIfTrue="1" text="Sí">
      <formula>NOT(ISERROR(SEARCH("Sí",BB32)))</formula>
    </cfRule>
  </conditionalFormatting>
  <conditionalFormatting sqref="W24 AK24">
    <cfRule type="cellIs" priority="272" dxfId="7" operator="equal">
      <formula>"ALTO"</formula>
    </cfRule>
    <cfRule type="cellIs" priority="273" dxfId="6" operator="equal">
      <formula>"BAJO"</formula>
    </cfRule>
    <cfRule type="cellIs" priority="274" dxfId="5" operator="equal">
      <formula>"MEDIO"</formula>
    </cfRule>
  </conditionalFormatting>
  <conditionalFormatting sqref="W24 AK24">
    <cfRule type="containsText" priority="271" dxfId="4" operator="containsText" stopIfTrue="1" text="MUY ALTO">
      <formula>NOT(ISERROR(SEARCH("MUY ALTO",W24)))</formula>
    </cfRule>
  </conditionalFormatting>
  <conditionalFormatting sqref="Z24 AN24">
    <cfRule type="containsText" priority="270" dxfId="3" operator="containsText" stopIfTrue="1" text="RIESGO ACEPTABLE">
      <formula>NOT(ISERROR(SEARCH("RIESGO ACEPTABLE",Z24)))</formula>
    </cfRule>
  </conditionalFormatting>
  <conditionalFormatting sqref="Z24 AN24">
    <cfRule type="containsText" priority="269" dxfId="2" operator="containsText" stopIfTrue="1" text="RIESGO NO ACEPTABLE">
      <formula>NOT(ISERROR(SEARCH("RIESGO NO ACEPTABLE",Z24)))</formula>
    </cfRule>
  </conditionalFormatting>
  <conditionalFormatting sqref="Z24 AN24">
    <cfRule type="containsText" priority="267" dxfId="1" operator="containsText" stopIfTrue="1" text="RIESGO MEJORABLE">
      <formula>NOT(ISERROR(SEARCH("RIESGO MEJORABLE",Z24)))</formula>
    </cfRule>
    <cfRule type="containsText" priority="268" dxfId="0" operator="containsText" stopIfTrue="1" text="RIESGO NO ACEPTABLE O ACEPTABLE CON CONTROL">
      <formula>NOT(ISERROR(SEARCH("RIESGO NO ACEPTABLE O ACEPTABLE CON CONTROL",Z24)))</formula>
    </cfRule>
  </conditionalFormatting>
  <conditionalFormatting sqref="BB24">
    <cfRule type="containsText" priority="264" dxfId="0" operator="containsText" stopIfTrue="1" text="En Proceso">
      <formula>NOT(ISERROR(SEARCH("En Proceso",BB24)))</formula>
    </cfRule>
    <cfRule type="containsText" priority="265" dxfId="4" operator="containsText" stopIfTrue="1" text="No">
      <formula>NOT(ISERROR(SEARCH("No",BB24)))</formula>
    </cfRule>
    <cfRule type="containsText" priority="266" dxfId="1" operator="containsText" stopIfTrue="1" text="Sí">
      <formula>NOT(ISERROR(SEARCH("Sí",BB24)))</formula>
    </cfRule>
  </conditionalFormatting>
  <conditionalFormatting sqref="W22 AK22">
    <cfRule type="cellIs" priority="261" dxfId="7" operator="equal">
      <formula>"ALTO"</formula>
    </cfRule>
    <cfRule type="cellIs" priority="262" dxfId="6" operator="equal">
      <formula>"BAJO"</formula>
    </cfRule>
    <cfRule type="cellIs" priority="263" dxfId="5" operator="equal">
      <formula>"MEDIO"</formula>
    </cfRule>
  </conditionalFormatting>
  <conditionalFormatting sqref="W22 AK22">
    <cfRule type="containsText" priority="260" dxfId="4" operator="containsText" stopIfTrue="1" text="MUY ALTO">
      <formula>NOT(ISERROR(SEARCH("MUY ALTO",W22)))</formula>
    </cfRule>
  </conditionalFormatting>
  <conditionalFormatting sqref="Z22 AN22">
    <cfRule type="containsText" priority="259" dxfId="3" operator="containsText" stopIfTrue="1" text="RIESGO ACEPTABLE">
      <formula>NOT(ISERROR(SEARCH("RIESGO ACEPTABLE",Z22)))</formula>
    </cfRule>
  </conditionalFormatting>
  <conditionalFormatting sqref="Z22 AN22">
    <cfRule type="containsText" priority="258" dxfId="2" operator="containsText" stopIfTrue="1" text="RIESGO NO ACEPTABLE">
      <formula>NOT(ISERROR(SEARCH("RIESGO NO ACEPTABLE",Z22)))</formula>
    </cfRule>
  </conditionalFormatting>
  <conditionalFormatting sqref="Z22 AN22">
    <cfRule type="containsText" priority="256" dxfId="1" operator="containsText" stopIfTrue="1" text="RIESGO MEJORABLE">
      <formula>NOT(ISERROR(SEARCH("RIESGO MEJORABLE",Z22)))</formula>
    </cfRule>
    <cfRule type="containsText" priority="257" dxfId="0" operator="containsText" stopIfTrue="1" text="RIESGO NO ACEPTABLE O ACEPTABLE CON CONTROL">
      <formula>NOT(ISERROR(SEARCH("RIESGO NO ACEPTABLE O ACEPTABLE CON CONTROL",Z22)))</formula>
    </cfRule>
  </conditionalFormatting>
  <conditionalFormatting sqref="BB22">
    <cfRule type="containsText" priority="253" dxfId="0" operator="containsText" stopIfTrue="1" text="En Proceso">
      <formula>NOT(ISERROR(SEARCH("En Proceso",BB22)))</formula>
    </cfRule>
    <cfRule type="containsText" priority="254" dxfId="4" operator="containsText" stopIfTrue="1" text="No">
      <formula>NOT(ISERROR(SEARCH("No",BB22)))</formula>
    </cfRule>
    <cfRule type="containsText" priority="255" dxfId="1" operator="containsText" stopIfTrue="1" text="Sí">
      <formula>NOT(ISERROR(SEARCH("Sí",BB22)))</formula>
    </cfRule>
  </conditionalFormatting>
  <conditionalFormatting sqref="BB37">
    <cfRule type="containsText" priority="231" dxfId="0" operator="containsText" stopIfTrue="1" text="En Proceso">
      <formula>NOT(ISERROR(SEARCH("En Proceso",BB37)))</formula>
    </cfRule>
    <cfRule type="containsText" priority="232" dxfId="4" operator="containsText" stopIfTrue="1" text="No">
      <formula>NOT(ISERROR(SEARCH("No",BB37)))</formula>
    </cfRule>
    <cfRule type="containsText" priority="233" dxfId="1" operator="containsText" stopIfTrue="1" text="Sí">
      <formula>NOT(ISERROR(SEARCH("Sí",BB37)))</formula>
    </cfRule>
  </conditionalFormatting>
  <conditionalFormatting sqref="W37 AK37">
    <cfRule type="cellIs" priority="239" dxfId="7" operator="equal">
      <formula>"ALTO"</formula>
    </cfRule>
    <cfRule type="cellIs" priority="240" dxfId="6" operator="equal">
      <formula>"BAJO"</formula>
    </cfRule>
    <cfRule type="cellIs" priority="241" dxfId="5" operator="equal">
      <formula>"MEDIO"</formula>
    </cfRule>
  </conditionalFormatting>
  <conditionalFormatting sqref="W37 AK37">
    <cfRule type="containsText" priority="238" dxfId="4" operator="containsText" stopIfTrue="1" text="MUY ALTO">
      <formula>NOT(ISERROR(SEARCH("MUY ALTO",W37)))</formula>
    </cfRule>
  </conditionalFormatting>
  <conditionalFormatting sqref="Z37 AN37">
    <cfRule type="containsText" priority="237" dxfId="3" operator="containsText" stopIfTrue="1" text="RIESGO ACEPTABLE">
      <formula>NOT(ISERROR(SEARCH("RIESGO ACEPTABLE",Z37)))</formula>
    </cfRule>
  </conditionalFormatting>
  <conditionalFormatting sqref="Z37 AN37">
    <cfRule type="containsText" priority="236" dxfId="2" operator="containsText" stopIfTrue="1" text="RIESGO NO ACEPTABLE">
      <formula>NOT(ISERROR(SEARCH("RIESGO NO ACEPTABLE",Z37)))</formula>
    </cfRule>
  </conditionalFormatting>
  <conditionalFormatting sqref="Z37 AN37">
    <cfRule type="containsText" priority="234" dxfId="1" operator="containsText" stopIfTrue="1" text="RIESGO MEJORABLE">
      <formula>NOT(ISERROR(SEARCH("RIESGO MEJORABLE",Z37)))</formula>
    </cfRule>
    <cfRule type="containsText" priority="235" dxfId="0" operator="containsText" stopIfTrue="1" text="RIESGO NO ACEPTABLE O ACEPTABLE CON CONTROL">
      <formula>NOT(ISERROR(SEARCH("RIESGO NO ACEPTABLE O ACEPTABLE CON CONTROL",Z37)))</formula>
    </cfRule>
  </conditionalFormatting>
  <conditionalFormatting sqref="W38 AK38">
    <cfRule type="cellIs" priority="228" dxfId="7" operator="equal">
      <formula>"ALTO"</formula>
    </cfRule>
    <cfRule type="cellIs" priority="229" dxfId="6" operator="equal">
      <formula>"BAJO"</formula>
    </cfRule>
    <cfRule type="cellIs" priority="230" dxfId="5" operator="equal">
      <formula>"MEDIO"</formula>
    </cfRule>
  </conditionalFormatting>
  <conditionalFormatting sqref="W38 AK38">
    <cfRule type="containsText" priority="227" dxfId="4" operator="containsText" stopIfTrue="1" text="MUY ALTO">
      <formula>NOT(ISERROR(SEARCH("MUY ALTO",W38)))</formula>
    </cfRule>
  </conditionalFormatting>
  <conditionalFormatting sqref="Z38 AN38">
    <cfRule type="containsText" priority="226" dxfId="3" operator="containsText" stopIfTrue="1" text="RIESGO ACEPTABLE">
      <formula>NOT(ISERROR(SEARCH("RIESGO ACEPTABLE",Z38)))</formula>
    </cfRule>
  </conditionalFormatting>
  <conditionalFormatting sqref="Z38 AN38">
    <cfRule type="containsText" priority="225" dxfId="2" operator="containsText" stopIfTrue="1" text="RIESGO NO ACEPTABLE">
      <formula>NOT(ISERROR(SEARCH("RIESGO NO ACEPTABLE",Z38)))</formula>
    </cfRule>
  </conditionalFormatting>
  <conditionalFormatting sqref="Z38 AN38">
    <cfRule type="containsText" priority="223" dxfId="1" operator="containsText" stopIfTrue="1" text="RIESGO MEJORABLE">
      <formula>NOT(ISERROR(SEARCH("RIESGO MEJORABLE",Z38)))</formula>
    </cfRule>
    <cfRule type="containsText" priority="224" dxfId="0" operator="containsText" stopIfTrue="1" text="RIESGO NO ACEPTABLE O ACEPTABLE CON CONTROL">
      <formula>NOT(ISERROR(SEARCH("RIESGO NO ACEPTABLE O ACEPTABLE CON CONTROL",Z38)))</formula>
    </cfRule>
  </conditionalFormatting>
  <conditionalFormatting sqref="AK40 W40">
    <cfRule type="cellIs" priority="220" dxfId="7" operator="equal">
      <formula>"ALTO"</formula>
    </cfRule>
    <cfRule type="cellIs" priority="221" dxfId="6" operator="equal">
      <formula>"BAJO"</formula>
    </cfRule>
    <cfRule type="cellIs" priority="222" dxfId="5" operator="equal">
      <formula>"MEDIO"</formula>
    </cfRule>
  </conditionalFormatting>
  <conditionalFormatting sqref="AK40 W40">
    <cfRule type="containsText" priority="219" dxfId="4" operator="containsText" stopIfTrue="1" text="MUY ALTO">
      <formula>NOT(ISERROR(SEARCH("MUY ALTO",W40)))</formula>
    </cfRule>
  </conditionalFormatting>
  <conditionalFormatting sqref="AN40 Z40">
    <cfRule type="containsText" priority="218" dxfId="3" operator="containsText" stopIfTrue="1" text="RIESGO ACEPTABLE">
      <formula>NOT(ISERROR(SEARCH("RIESGO ACEPTABLE",Z40)))</formula>
    </cfRule>
  </conditionalFormatting>
  <conditionalFormatting sqref="AN40 Z40">
    <cfRule type="containsText" priority="217" dxfId="2" operator="containsText" stopIfTrue="1" text="RIESGO NO ACEPTABLE">
      <formula>NOT(ISERROR(SEARCH("RIESGO NO ACEPTABLE",Z40)))</formula>
    </cfRule>
  </conditionalFormatting>
  <conditionalFormatting sqref="AN40 Z40">
    <cfRule type="containsText" priority="215" dxfId="1" operator="containsText" stopIfTrue="1" text="RIESGO MEJORABLE">
      <formula>NOT(ISERROR(SEARCH("RIESGO MEJORABLE",Z40)))</formula>
    </cfRule>
    <cfRule type="containsText" priority="216" dxfId="0" operator="containsText" stopIfTrue="1" text="RIESGO NO ACEPTABLE O ACEPTABLE CON CONTROL">
      <formula>NOT(ISERROR(SEARCH("RIESGO NO ACEPTABLE O ACEPTABLE CON CONTROL",Z40)))</formula>
    </cfRule>
  </conditionalFormatting>
  <conditionalFormatting sqref="BB40">
    <cfRule type="containsText" priority="212" dxfId="0" operator="containsText" stopIfTrue="1" text="En Proceso">
      <formula>NOT(ISERROR(SEARCH("En Proceso",BB40)))</formula>
    </cfRule>
    <cfRule type="containsText" priority="213" dxfId="4" operator="containsText" stopIfTrue="1" text="No">
      <formula>NOT(ISERROR(SEARCH("No",BB40)))</formula>
    </cfRule>
    <cfRule type="containsText" priority="214" dxfId="1" operator="containsText" stopIfTrue="1" text="Sí">
      <formula>NOT(ISERROR(SEARCH("Sí",BB40)))</formula>
    </cfRule>
  </conditionalFormatting>
  <conditionalFormatting sqref="W41 AK41">
    <cfRule type="cellIs" priority="209" dxfId="7" operator="equal">
      <formula>"ALTO"</formula>
    </cfRule>
    <cfRule type="cellIs" priority="210" dxfId="6" operator="equal">
      <formula>"BAJO"</formula>
    </cfRule>
    <cfRule type="cellIs" priority="211" dxfId="5" operator="equal">
      <formula>"MEDIO"</formula>
    </cfRule>
  </conditionalFormatting>
  <conditionalFormatting sqref="W41 AK41">
    <cfRule type="containsText" priority="208" dxfId="4" operator="containsText" stopIfTrue="1" text="MUY ALTO">
      <formula>NOT(ISERROR(SEARCH("MUY ALTO",W41)))</formula>
    </cfRule>
  </conditionalFormatting>
  <conditionalFormatting sqref="Z41 AN41">
    <cfRule type="containsText" priority="207" dxfId="3" operator="containsText" stopIfTrue="1" text="RIESGO ACEPTABLE">
      <formula>NOT(ISERROR(SEARCH("RIESGO ACEPTABLE",Z41)))</formula>
    </cfRule>
  </conditionalFormatting>
  <conditionalFormatting sqref="Z41 AN41">
    <cfRule type="containsText" priority="206" dxfId="2" operator="containsText" stopIfTrue="1" text="RIESGO NO ACEPTABLE">
      <formula>NOT(ISERROR(SEARCH("RIESGO NO ACEPTABLE",Z41)))</formula>
    </cfRule>
  </conditionalFormatting>
  <conditionalFormatting sqref="Z41 AN41">
    <cfRule type="containsText" priority="204" dxfId="1" operator="containsText" stopIfTrue="1" text="RIESGO MEJORABLE">
      <formula>NOT(ISERROR(SEARCH("RIESGO MEJORABLE",Z41)))</formula>
    </cfRule>
    <cfRule type="containsText" priority="205" dxfId="0" operator="containsText" stopIfTrue="1" text="RIESGO NO ACEPTABLE O ACEPTABLE CON CONTROL">
      <formula>NOT(ISERROR(SEARCH("RIESGO NO ACEPTABLE O ACEPTABLE CON CONTROL",Z41)))</formula>
    </cfRule>
  </conditionalFormatting>
  <conditionalFormatting sqref="BB41">
    <cfRule type="containsText" priority="201" dxfId="0" operator="containsText" stopIfTrue="1" text="En Proceso">
      <formula>NOT(ISERROR(SEARCH("En Proceso",BB41)))</formula>
    </cfRule>
    <cfRule type="containsText" priority="202" dxfId="4" operator="containsText" stopIfTrue="1" text="No">
      <formula>NOT(ISERROR(SEARCH("No",BB41)))</formula>
    </cfRule>
    <cfRule type="containsText" priority="203" dxfId="1" operator="containsText" stopIfTrue="1" text="Sí">
      <formula>NOT(ISERROR(SEARCH("Sí",BB41)))</formula>
    </cfRule>
  </conditionalFormatting>
  <conditionalFormatting sqref="AK42 W42">
    <cfRule type="cellIs" priority="198" dxfId="7" operator="equal">
      <formula>"ALTO"</formula>
    </cfRule>
    <cfRule type="cellIs" priority="199" dxfId="6" operator="equal">
      <formula>"BAJO"</formula>
    </cfRule>
    <cfRule type="cellIs" priority="200" dxfId="5" operator="equal">
      <formula>"MEDIO"</formula>
    </cfRule>
  </conditionalFormatting>
  <conditionalFormatting sqref="AK42 W42">
    <cfRule type="containsText" priority="197" dxfId="4" operator="containsText" stopIfTrue="1" text="MUY ALTO">
      <formula>NOT(ISERROR(SEARCH("MUY ALTO",W42)))</formula>
    </cfRule>
  </conditionalFormatting>
  <conditionalFormatting sqref="AN42 Z42">
    <cfRule type="containsText" priority="196" dxfId="3" operator="containsText" stopIfTrue="1" text="RIESGO ACEPTABLE">
      <formula>NOT(ISERROR(SEARCH("RIESGO ACEPTABLE",Z42)))</formula>
    </cfRule>
  </conditionalFormatting>
  <conditionalFormatting sqref="AN42 Z42">
    <cfRule type="containsText" priority="195" dxfId="2" operator="containsText" stopIfTrue="1" text="RIESGO NO ACEPTABLE">
      <formula>NOT(ISERROR(SEARCH("RIESGO NO ACEPTABLE",Z42)))</formula>
    </cfRule>
  </conditionalFormatting>
  <conditionalFormatting sqref="AN42 Z42">
    <cfRule type="containsText" priority="193" dxfId="1" operator="containsText" stopIfTrue="1" text="RIESGO MEJORABLE">
      <formula>NOT(ISERROR(SEARCH("RIESGO MEJORABLE",Z42)))</formula>
    </cfRule>
    <cfRule type="containsText" priority="194" dxfId="0" operator="containsText" stopIfTrue="1" text="RIESGO NO ACEPTABLE O ACEPTABLE CON CONTROL">
      <formula>NOT(ISERROR(SEARCH("RIESGO NO ACEPTABLE O ACEPTABLE CON CONTROL",Z42)))</formula>
    </cfRule>
  </conditionalFormatting>
  <conditionalFormatting sqref="BB42">
    <cfRule type="containsText" priority="190" dxfId="0" operator="containsText" stopIfTrue="1" text="En Proceso">
      <formula>NOT(ISERROR(SEARCH("En Proceso",BB42)))</formula>
    </cfRule>
    <cfRule type="containsText" priority="191" dxfId="4" operator="containsText" stopIfTrue="1" text="No">
      <formula>NOT(ISERROR(SEARCH("No",BB42)))</formula>
    </cfRule>
    <cfRule type="containsText" priority="192" dxfId="1" operator="containsText" stopIfTrue="1" text="Sí">
      <formula>NOT(ISERROR(SEARCH("Sí",BB42)))</formula>
    </cfRule>
  </conditionalFormatting>
  <conditionalFormatting sqref="W43:W44 AK43:AK44">
    <cfRule type="cellIs" priority="187" dxfId="7" operator="equal">
      <formula>"ALTO"</formula>
    </cfRule>
    <cfRule type="cellIs" priority="188" dxfId="6" operator="equal">
      <formula>"BAJO"</formula>
    </cfRule>
    <cfRule type="cellIs" priority="189" dxfId="5" operator="equal">
      <formula>"MEDIO"</formula>
    </cfRule>
  </conditionalFormatting>
  <conditionalFormatting sqref="W43:W44 AK43:AK44">
    <cfRule type="containsText" priority="186" dxfId="4" operator="containsText" stopIfTrue="1" text="MUY ALTO">
      <formula>NOT(ISERROR(SEARCH("MUY ALTO",W43)))</formula>
    </cfRule>
  </conditionalFormatting>
  <conditionalFormatting sqref="Z43:Z44 AN43:AN44">
    <cfRule type="containsText" priority="185" dxfId="3" operator="containsText" stopIfTrue="1" text="RIESGO ACEPTABLE">
      <formula>NOT(ISERROR(SEARCH("RIESGO ACEPTABLE",Z43)))</formula>
    </cfRule>
  </conditionalFormatting>
  <conditionalFormatting sqref="Z43:Z44 AN43:AN44">
    <cfRule type="containsText" priority="184" dxfId="2" operator="containsText" stopIfTrue="1" text="RIESGO NO ACEPTABLE">
      <formula>NOT(ISERROR(SEARCH("RIESGO NO ACEPTABLE",Z43)))</formula>
    </cfRule>
  </conditionalFormatting>
  <conditionalFormatting sqref="Z43:Z44 AN43:AN44">
    <cfRule type="containsText" priority="182" dxfId="1" operator="containsText" stopIfTrue="1" text="RIESGO MEJORABLE">
      <formula>NOT(ISERROR(SEARCH("RIESGO MEJORABLE",Z43)))</formula>
    </cfRule>
    <cfRule type="containsText" priority="183" dxfId="0" operator="containsText" stopIfTrue="1" text="RIESGO NO ACEPTABLE O ACEPTABLE CON CONTROL">
      <formula>NOT(ISERROR(SEARCH("RIESGO NO ACEPTABLE O ACEPTABLE CON CONTROL",Z43)))</formula>
    </cfRule>
  </conditionalFormatting>
  <conditionalFormatting sqref="BB43:BB44">
    <cfRule type="containsText" priority="179" dxfId="0" operator="containsText" stopIfTrue="1" text="En Proceso">
      <formula>NOT(ISERROR(SEARCH("En Proceso",BB43)))</formula>
    </cfRule>
    <cfRule type="containsText" priority="180" dxfId="4" operator="containsText" stopIfTrue="1" text="No">
      <formula>NOT(ISERROR(SEARCH("No",BB43)))</formula>
    </cfRule>
    <cfRule type="containsText" priority="181" dxfId="1" operator="containsText" stopIfTrue="1" text="Sí">
      <formula>NOT(ISERROR(SEARCH("Sí",BB43)))</formula>
    </cfRule>
  </conditionalFormatting>
  <conditionalFormatting sqref="BB47">
    <cfRule type="containsText" priority="146" dxfId="0" operator="containsText" stopIfTrue="1" text="En Proceso">
      <formula>NOT(ISERROR(SEARCH("En Proceso",BB47)))</formula>
    </cfRule>
    <cfRule type="containsText" priority="147" dxfId="4" operator="containsText" stopIfTrue="1" text="No">
      <formula>NOT(ISERROR(SEARCH("No",BB47)))</formula>
    </cfRule>
    <cfRule type="containsText" priority="148" dxfId="1" operator="containsText" stopIfTrue="1" text="Sí">
      <formula>NOT(ISERROR(SEARCH("Sí",BB47)))</formula>
    </cfRule>
  </conditionalFormatting>
  <conditionalFormatting sqref="W46 AK46">
    <cfRule type="cellIs" priority="176" dxfId="7" operator="equal">
      <formula>"ALTO"</formula>
    </cfRule>
    <cfRule type="cellIs" priority="177" dxfId="6" operator="equal">
      <formula>"BAJO"</formula>
    </cfRule>
    <cfRule type="cellIs" priority="178" dxfId="5" operator="equal">
      <formula>"MEDIO"</formula>
    </cfRule>
  </conditionalFormatting>
  <conditionalFormatting sqref="W46 AK46">
    <cfRule type="containsText" priority="175" dxfId="4" operator="containsText" stopIfTrue="1" text="MUY ALTO">
      <formula>NOT(ISERROR(SEARCH("MUY ALTO",W46)))</formula>
    </cfRule>
  </conditionalFormatting>
  <conditionalFormatting sqref="Z46 AN46">
    <cfRule type="containsText" priority="174" dxfId="3" operator="containsText" stopIfTrue="1" text="RIESGO ACEPTABLE">
      <formula>NOT(ISERROR(SEARCH("RIESGO ACEPTABLE",Z46)))</formula>
    </cfRule>
  </conditionalFormatting>
  <conditionalFormatting sqref="Z46 AN46">
    <cfRule type="containsText" priority="173" dxfId="2" operator="containsText" stopIfTrue="1" text="RIESGO NO ACEPTABLE">
      <formula>NOT(ISERROR(SEARCH("RIESGO NO ACEPTABLE",Z46)))</formula>
    </cfRule>
  </conditionalFormatting>
  <conditionalFormatting sqref="Z46 AN46">
    <cfRule type="containsText" priority="171" dxfId="1" operator="containsText" stopIfTrue="1" text="RIESGO MEJORABLE">
      <formula>NOT(ISERROR(SEARCH("RIESGO MEJORABLE",Z46)))</formula>
    </cfRule>
    <cfRule type="containsText" priority="172" dxfId="0" operator="containsText" stopIfTrue="1" text="RIESGO NO ACEPTABLE O ACEPTABLE CON CONTROL">
      <formula>NOT(ISERROR(SEARCH("RIESGO NO ACEPTABLE O ACEPTABLE CON CONTROL",Z46)))</formula>
    </cfRule>
  </conditionalFormatting>
  <conditionalFormatting sqref="BB46">
    <cfRule type="containsText" priority="168" dxfId="0" operator="containsText" stopIfTrue="1" text="En Proceso">
      <formula>NOT(ISERROR(SEARCH("En Proceso",BB46)))</formula>
    </cfRule>
    <cfRule type="containsText" priority="169" dxfId="4" operator="containsText" stopIfTrue="1" text="No">
      <formula>NOT(ISERROR(SEARCH("No",BB46)))</formula>
    </cfRule>
    <cfRule type="containsText" priority="170" dxfId="1" operator="containsText" stopIfTrue="1" text="Sí">
      <formula>NOT(ISERROR(SEARCH("Sí",BB46)))</formula>
    </cfRule>
  </conditionalFormatting>
  <conditionalFormatting sqref="W47 AK47">
    <cfRule type="cellIs" priority="154" dxfId="7" operator="equal">
      <formula>"ALTO"</formula>
    </cfRule>
    <cfRule type="cellIs" priority="155" dxfId="6" operator="equal">
      <formula>"BAJO"</formula>
    </cfRule>
    <cfRule type="cellIs" priority="156" dxfId="5" operator="equal">
      <formula>"MEDIO"</formula>
    </cfRule>
  </conditionalFormatting>
  <conditionalFormatting sqref="W47 AK47">
    <cfRule type="containsText" priority="153" dxfId="4" operator="containsText" stopIfTrue="1" text="MUY ALTO">
      <formula>NOT(ISERROR(SEARCH("MUY ALTO",W47)))</formula>
    </cfRule>
  </conditionalFormatting>
  <conditionalFormatting sqref="Z47 AN47">
    <cfRule type="containsText" priority="152" dxfId="3" operator="containsText" stopIfTrue="1" text="RIESGO ACEPTABLE">
      <formula>NOT(ISERROR(SEARCH("RIESGO ACEPTABLE",Z47)))</formula>
    </cfRule>
  </conditionalFormatting>
  <conditionalFormatting sqref="Z47 AN47">
    <cfRule type="containsText" priority="151" dxfId="2" operator="containsText" stopIfTrue="1" text="RIESGO NO ACEPTABLE">
      <formula>NOT(ISERROR(SEARCH("RIESGO NO ACEPTABLE",Z47)))</formula>
    </cfRule>
  </conditionalFormatting>
  <conditionalFormatting sqref="Z47 AN47">
    <cfRule type="containsText" priority="149" dxfId="1" operator="containsText" stopIfTrue="1" text="RIESGO MEJORABLE">
      <formula>NOT(ISERROR(SEARCH("RIESGO MEJORABLE",Z47)))</formula>
    </cfRule>
    <cfRule type="containsText" priority="150" dxfId="0" operator="containsText" stopIfTrue="1" text="RIESGO NO ACEPTABLE O ACEPTABLE CON CONTROL">
      <formula>NOT(ISERROR(SEARCH("RIESGO NO ACEPTABLE O ACEPTABLE CON CONTROL",Z47)))</formula>
    </cfRule>
  </conditionalFormatting>
  <conditionalFormatting sqref="BB48">
    <cfRule type="containsText" priority="143" dxfId="0" operator="containsText" stopIfTrue="1" text="En Proceso">
      <formula>NOT(ISERROR(SEARCH("En Proceso",BB48)))</formula>
    </cfRule>
    <cfRule type="containsText" priority="144" dxfId="4" operator="containsText" stopIfTrue="1" text="No">
      <formula>NOT(ISERROR(SEARCH("No",BB48)))</formula>
    </cfRule>
    <cfRule type="containsText" priority="145" dxfId="1" operator="containsText" stopIfTrue="1" text="Sí">
      <formula>NOT(ISERROR(SEARCH("Sí",BB48)))</formula>
    </cfRule>
  </conditionalFormatting>
  <conditionalFormatting sqref="AN49:AN51 Z49:Z51 AN53">
    <cfRule type="containsText" priority="142" dxfId="3" operator="containsText" stopIfTrue="1" text="RIESGO ACEPTABLE">
      <formula>NOT(ISERROR(SEARCH("RIESGO ACEPTABLE",Z49)))</formula>
    </cfRule>
  </conditionalFormatting>
  <conditionalFormatting sqref="AN49:AN51 Z49:Z51 AN53">
    <cfRule type="containsText" priority="141" dxfId="2" operator="containsText" stopIfTrue="1" text="RIESGO NO ACEPTABLE">
      <formula>NOT(ISERROR(SEARCH("RIESGO NO ACEPTABLE",Z49)))</formula>
    </cfRule>
  </conditionalFormatting>
  <conditionalFormatting sqref="AN52">
    <cfRule type="containsText" priority="126" dxfId="3" operator="containsText" stopIfTrue="1" text="RIESGO ACEPTABLE">
      <formula>NOT(ISERROR(SEARCH("RIESGO ACEPTABLE",AN52)))</formula>
    </cfRule>
  </conditionalFormatting>
  <conditionalFormatting sqref="AN52">
    <cfRule type="containsText" priority="125" dxfId="2" operator="containsText" stopIfTrue="1" text="RIESGO NO ACEPTABLE">
      <formula>NOT(ISERROR(SEARCH("RIESGO NO ACEPTABLE",AN52)))</formula>
    </cfRule>
  </conditionalFormatting>
  <conditionalFormatting sqref="Z52">
    <cfRule type="containsText" priority="124" dxfId="3" operator="containsText" stopIfTrue="1" text="RIESGO ACEPTABLE">
      <formula>NOT(ISERROR(SEARCH("RIESGO ACEPTABLE",Z52)))</formula>
    </cfRule>
  </conditionalFormatting>
  <conditionalFormatting sqref="Z52">
    <cfRule type="containsText" priority="123" dxfId="2" operator="containsText" stopIfTrue="1" text="RIESGO NO ACEPTABLE">
      <formula>NOT(ISERROR(SEARCH("RIESGO NO ACEPTABLE",Z52)))</formula>
    </cfRule>
  </conditionalFormatting>
  <conditionalFormatting sqref="AN54 Z54">
    <cfRule type="containsText" priority="116" dxfId="3" operator="containsText" stopIfTrue="1" text="RIESGO ACEPTABLE">
      <formula>NOT(ISERROR(SEARCH("RIESGO ACEPTABLE",Z54)))</formula>
    </cfRule>
  </conditionalFormatting>
  <conditionalFormatting sqref="AN54 Z54">
    <cfRule type="containsText" priority="115" dxfId="2" operator="containsText" stopIfTrue="1" text="RIESGO NO ACEPTABLE">
      <formula>NOT(ISERROR(SEARCH("RIESGO NO ACEPTABLE",Z54)))</formula>
    </cfRule>
  </conditionalFormatting>
  <conditionalFormatting sqref="Z53">
    <cfRule type="containsText" priority="114" dxfId="3" operator="containsText" stopIfTrue="1" text="RIESGO ACEPTABLE">
      <formula>NOT(ISERROR(SEARCH("RIESGO ACEPTABLE",Z53)))</formula>
    </cfRule>
  </conditionalFormatting>
  <conditionalFormatting sqref="Z53">
    <cfRule type="containsText" priority="113" dxfId="2" operator="containsText" stopIfTrue="1" text="RIESGO NO ACEPTABLE">
      <formula>NOT(ISERROR(SEARCH("RIESGO NO ACEPTABLE",Z53)))</formula>
    </cfRule>
  </conditionalFormatting>
  <conditionalFormatting sqref="AK49">
    <cfRule type="cellIs" priority="102" dxfId="7" operator="equal">
      <formula>"ALTO"</formula>
    </cfRule>
    <cfRule type="cellIs" priority="103" dxfId="6" operator="equal">
      <formula>"BAJO"</formula>
    </cfRule>
    <cfRule type="cellIs" priority="104" dxfId="5" operator="equal">
      <formula>"MEDIO"</formula>
    </cfRule>
  </conditionalFormatting>
  <conditionalFormatting sqref="AK49">
    <cfRule type="containsText" priority="101" dxfId="4" operator="containsText" stopIfTrue="1" text="MUY ALTO">
      <formula>NOT(ISERROR(SEARCH("MUY ALTO",AK49)))</formula>
    </cfRule>
  </conditionalFormatting>
  <conditionalFormatting sqref="AK51">
    <cfRule type="cellIs" priority="98" dxfId="7" operator="equal">
      <formula>"ALTO"</formula>
    </cfRule>
    <cfRule type="cellIs" priority="99" dxfId="6" operator="equal">
      <formula>"BAJO"</formula>
    </cfRule>
    <cfRule type="cellIs" priority="100" dxfId="5" operator="equal">
      <formula>"MEDIO"</formula>
    </cfRule>
  </conditionalFormatting>
  <conditionalFormatting sqref="AK51">
    <cfRule type="containsText" priority="97" dxfId="4" operator="containsText" stopIfTrue="1" text="MUY ALTO">
      <formula>NOT(ISERROR(SEARCH("MUY ALTO",AK51)))</formula>
    </cfRule>
  </conditionalFormatting>
  <conditionalFormatting sqref="AK52">
    <cfRule type="cellIs" priority="94" dxfId="7" operator="equal">
      <formula>"ALTO"</formula>
    </cfRule>
    <cfRule type="cellIs" priority="95" dxfId="6" operator="equal">
      <formula>"BAJO"</formula>
    </cfRule>
    <cfRule type="cellIs" priority="96" dxfId="5" operator="equal">
      <formula>"MEDIO"</formula>
    </cfRule>
  </conditionalFormatting>
  <conditionalFormatting sqref="AK52">
    <cfRule type="containsText" priority="93" dxfId="4" operator="containsText" stopIfTrue="1" text="MUY ALTO">
      <formula>NOT(ISERROR(SEARCH("MUY ALTO",AK52)))</formula>
    </cfRule>
  </conditionalFormatting>
  <conditionalFormatting sqref="AK50">
    <cfRule type="cellIs" priority="90" dxfId="7" operator="equal">
      <formula>"ALTO"</formula>
    </cfRule>
    <cfRule type="cellIs" priority="91" dxfId="6" operator="equal">
      <formula>"BAJO"</formula>
    </cfRule>
    <cfRule type="cellIs" priority="92" dxfId="5" operator="equal">
      <formula>"MEDIO"</formula>
    </cfRule>
  </conditionalFormatting>
  <conditionalFormatting sqref="AK50">
    <cfRule type="containsText" priority="89" dxfId="4" operator="containsText" stopIfTrue="1" text="MUY ALTO">
      <formula>NOT(ISERROR(SEARCH("MUY ALTO",AK50)))</formula>
    </cfRule>
  </conditionalFormatting>
  <conditionalFormatting sqref="AK53">
    <cfRule type="cellIs" priority="82" dxfId="7" operator="equal">
      <formula>"ALTO"</formula>
    </cfRule>
    <cfRule type="cellIs" priority="83" dxfId="6" operator="equal">
      <formula>"BAJO"</formula>
    </cfRule>
    <cfRule type="cellIs" priority="84" dxfId="5" operator="equal">
      <formula>"MEDIO"</formula>
    </cfRule>
  </conditionalFormatting>
  <conditionalFormatting sqref="AK53">
    <cfRule type="containsText" priority="81" dxfId="4" operator="containsText" stopIfTrue="1" text="MUY ALTO">
      <formula>NOT(ISERROR(SEARCH("MUY ALTO",AK53)))</formula>
    </cfRule>
  </conditionalFormatting>
  <conditionalFormatting sqref="AK54">
    <cfRule type="cellIs" priority="74" dxfId="7" operator="equal">
      <formula>"ALTO"</formula>
    </cfRule>
    <cfRule type="cellIs" priority="75" dxfId="6" operator="equal">
      <formula>"BAJO"</formula>
    </cfRule>
    <cfRule type="cellIs" priority="76" dxfId="5" operator="equal">
      <formula>"MEDIO"</formula>
    </cfRule>
  </conditionalFormatting>
  <conditionalFormatting sqref="AK54">
    <cfRule type="containsText" priority="73" dxfId="4" operator="containsText" stopIfTrue="1" text="MUY ALTO">
      <formula>NOT(ISERROR(SEARCH("MUY ALTO",AK54)))</formula>
    </cfRule>
  </conditionalFormatting>
  <conditionalFormatting sqref="AN55">
    <cfRule type="containsText" priority="60" dxfId="3" operator="containsText" stopIfTrue="1" text="RIESGO ACEPTABLE">
      <formula>NOT(ISERROR(SEARCH("RIESGO ACEPTABLE",AN55)))</formula>
    </cfRule>
  </conditionalFormatting>
  <conditionalFormatting sqref="AN55">
    <cfRule type="containsText" priority="59" dxfId="2" operator="containsText" stopIfTrue="1" text="RIESGO NO ACEPTABLE">
      <formula>NOT(ISERROR(SEARCH("RIESGO NO ACEPTABLE",AN55)))</formula>
    </cfRule>
  </conditionalFormatting>
  <conditionalFormatting sqref="Z55">
    <cfRule type="containsText" priority="58" dxfId="3" operator="containsText" stopIfTrue="1" text="RIESGO ACEPTABLE">
      <formula>NOT(ISERROR(SEARCH("RIESGO ACEPTABLE",Z55)))</formula>
    </cfRule>
  </conditionalFormatting>
  <conditionalFormatting sqref="Z55">
    <cfRule type="containsText" priority="57" dxfId="2" operator="containsText" stopIfTrue="1" text="RIESGO NO ACEPTABLE">
      <formula>NOT(ISERROR(SEARCH("RIESGO NO ACEPTABLE",Z55)))</formula>
    </cfRule>
  </conditionalFormatting>
  <conditionalFormatting sqref="AN56">
    <cfRule type="containsText" priority="56" dxfId="3" operator="containsText" stopIfTrue="1" text="RIESGO ACEPTABLE">
      <formula>NOT(ISERROR(SEARCH("RIESGO ACEPTABLE",AN56)))</formula>
    </cfRule>
  </conditionalFormatting>
  <conditionalFormatting sqref="AN56">
    <cfRule type="containsText" priority="55" dxfId="2" operator="containsText" stopIfTrue="1" text="RIESGO NO ACEPTABLE">
      <formula>NOT(ISERROR(SEARCH("RIESGO NO ACEPTABLE",AN56)))</formula>
    </cfRule>
  </conditionalFormatting>
  <conditionalFormatting sqref="Z56">
    <cfRule type="containsText" priority="46" dxfId="3" operator="containsText" stopIfTrue="1" text="RIESGO ACEPTABLE">
      <formula>NOT(ISERROR(SEARCH("RIESGO ACEPTABLE",Z56)))</formula>
    </cfRule>
  </conditionalFormatting>
  <conditionalFormatting sqref="Z56">
    <cfRule type="containsText" priority="45" dxfId="2" operator="containsText" stopIfTrue="1" text="RIESGO NO ACEPTABLE">
      <formula>NOT(ISERROR(SEARCH("RIESGO NO ACEPTABLE",Z56)))</formula>
    </cfRule>
  </conditionalFormatting>
  <conditionalFormatting sqref="W58">
    <cfRule type="cellIs" priority="38" dxfId="7" operator="equal">
      <formula>"ALTO"</formula>
    </cfRule>
    <cfRule type="cellIs" priority="39" dxfId="6" operator="equal">
      <formula>"BAJO"</formula>
    </cfRule>
    <cfRule type="cellIs" priority="40" dxfId="5" operator="equal">
      <formula>"MEDIO"</formula>
    </cfRule>
  </conditionalFormatting>
  <conditionalFormatting sqref="W58">
    <cfRule type="containsText" priority="37" dxfId="4" operator="containsText" stopIfTrue="1" text="MUY ALTO">
      <formula>NOT(ISERROR(SEARCH("MUY ALTO",W58)))</formula>
    </cfRule>
  </conditionalFormatting>
  <conditionalFormatting sqref="W56">
    <cfRule type="cellIs" priority="34" dxfId="7" operator="equal">
      <formula>"ALTO"</formula>
    </cfRule>
    <cfRule type="cellIs" priority="35" dxfId="6" operator="equal">
      <formula>"BAJO"</formula>
    </cfRule>
    <cfRule type="cellIs" priority="36" dxfId="5" operator="equal">
      <formula>"MEDIO"</formula>
    </cfRule>
  </conditionalFormatting>
  <conditionalFormatting sqref="W56">
    <cfRule type="containsText" priority="33" dxfId="4" operator="containsText" stopIfTrue="1" text="MUY ALTO">
      <formula>NOT(ISERROR(SEARCH("MUY ALTO",W56)))</formula>
    </cfRule>
  </conditionalFormatting>
  <conditionalFormatting sqref="AK55">
    <cfRule type="cellIs" priority="26" dxfId="7" operator="equal">
      <formula>"ALTO"</formula>
    </cfRule>
    <cfRule type="cellIs" priority="27" dxfId="6" operator="equal">
      <formula>"BAJO"</formula>
    </cfRule>
    <cfRule type="cellIs" priority="28" dxfId="5" operator="equal">
      <formula>"MEDIO"</formula>
    </cfRule>
  </conditionalFormatting>
  <conditionalFormatting sqref="AK55">
    <cfRule type="containsText" priority="25" dxfId="4" operator="containsText" stopIfTrue="1" text="MUY ALTO">
      <formula>NOT(ISERROR(SEARCH("MUY ALTO",AK55)))</formula>
    </cfRule>
  </conditionalFormatting>
  <conditionalFormatting sqref="AK58">
    <cfRule type="cellIs" priority="22" dxfId="7" operator="equal">
      <formula>"ALTO"</formula>
    </cfRule>
    <cfRule type="cellIs" priority="23" dxfId="6" operator="equal">
      <formula>"BAJO"</formula>
    </cfRule>
    <cfRule type="cellIs" priority="24" dxfId="5" operator="equal">
      <formula>"MEDIO"</formula>
    </cfRule>
  </conditionalFormatting>
  <conditionalFormatting sqref="AK58">
    <cfRule type="containsText" priority="21" dxfId="4" operator="containsText" stopIfTrue="1" text="MUY ALTO">
      <formula>NOT(ISERROR(SEARCH("MUY ALTO",AK58)))</formula>
    </cfRule>
  </conditionalFormatting>
  <conditionalFormatting sqref="AK56">
    <cfRule type="cellIs" priority="14" dxfId="7" operator="equal">
      <formula>"ALTO"</formula>
    </cfRule>
    <cfRule type="cellIs" priority="15" dxfId="6" operator="equal">
      <formula>"BAJO"</formula>
    </cfRule>
    <cfRule type="cellIs" priority="16" dxfId="5" operator="equal">
      <formula>"MEDIO"</formula>
    </cfRule>
  </conditionalFormatting>
  <conditionalFormatting sqref="AK56">
    <cfRule type="containsText" priority="13" dxfId="4" operator="containsText" stopIfTrue="1" text="MUY ALTO">
      <formula>NOT(ISERROR(SEARCH("MUY ALTO",AK56)))</formula>
    </cfRule>
  </conditionalFormatting>
  <conditionalFormatting sqref="Z58">
    <cfRule type="containsText" priority="12" dxfId="3" operator="containsText" stopIfTrue="1" text="RIESGO ACEPTABLE">
      <formula>NOT(ISERROR(SEARCH("RIESGO ACEPTABLE",Z58)))</formula>
    </cfRule>
  </conditionalFormatting>
  <conditionalFormatting sqref="Z58">
    <cfRule type="containsText" priority="11" dxfId="2" operator="containsText" stopIfTrue="1" text="RIESGO NO ACEPTABLE">
      <formula>NOT(ISERROR(SEARCH("RIESGO NO ACEPTABLE",Z58)))</formula>
    </cfRule>
  </conditionalFormatting>
  <conditionalFormatting sqref="AN58">
    <cfRule type="containsText" priority="10" dxfId="3" operator="containsText" stopIfTrue="1" text="RIESGO ACEPTABLE">
      <formula>NOT(ISERROR(SEARCH("RIESGO ACEPTABLE",AN58)))</formula>
    </cfRule>
  </conditionalFormatting>
  <conditionalFormatting sqref="AN58">
    <cfRule type="containsText" priority="9" dxfId="2" operator="containsText" stopIfTrue="1" text="RIESGO NO ACEPTABLE">
      <formula>NOT(ISERROR(SEARCH("RIESGO NO ACEPTABLE",AN58)))</formula>
    </cfRule>
  </conditionalFormatting>
  <conditionalFormatting sqref="W57 AK57">
    <cfRule type="cellIs" priority="6" dxfId="7" operator="equal">
      <formula>"ALTO"</formula>
    </cfRule>
    <cfRule type="cellIs" priority="7" dxfId="6" operator="equal">
      <formula>"BAJO"</formula>
    </cfRule>
    <cfRule type="cellIs" priority="8" dxfId="5" operator="equal">
      <formula>"MEDIO"</formula>
    </cfRule>
  </conditionalFormatting>
  <conditionalFormatting sqref="W57 AK57">
    <cfRule type="containsText" priority="5" dxfId="4" operator="containsText" stopIfTrue="1" text="MUY ALTO">
      <formula>NOT(ISERROR(SEARCH("MUY ALTO",W57)))</formula>
    </cfRule>
  </conditionalFormatting>
  <conditionalFormatting sqref="Z57 AN57">
    <cfRule type="containsText" priority="4" dxfId="3" operator="containsText" stopIfTrue="1" text="RIESGO ACEPTABLE">
      <formula>NOT(ISERROR(SEARCH("RIESGO ACEPTABLE",Z57)))</formula>
    </cfRule>
  </conditionalFormatting>
  <conditionalFormatting sqref="Z57 AN57">
    <cfRule type="containsText" priority="3" dxfId="2" operator="containsText" stopIfTrue="1" text="RIESGO NO ACEPTABLE">
      <formula>NOT(ISERROR(SEARCH("RIESGO NO ACEPTABLE",Z57)))</formula>
    </cfRule>
  </conditionalFormatting>
  <conditionalFormatting sqref="Z57 AN57">
    <cfRule type="containsText" priority="1" dxfId="1" operator="containsText" stopIfTrue="1" text="RIESGO MEJORABLE">
      <formula>NOT(ISERROR(SEARCH("RIESGO MEJORABLE",Z57)))</formula>
    </cfRule>
    <cfRule type="containsText" priority="2" dxfId="0" operator="containsText" stopIfTrue="1" text="RIESGO NO ACEPTABLE O ACEPTABLE CON CONTROL">
      <formula>NOT(ISERROR(SEARCH("RIESGO NO ACEPTABLE O ACEPTABLE CON CONTROL",Z57)))</formula>
    </cfRule>
  </conditionalFormatting>
  <dataValidations count="10">
    <dataValidation type="list" allowBlank="1" showInputMessage="1" showErrorMessage="1" sqref="P51">
      <formula1>#REF!</formula1>
    </dataValidation>
    <dataValidation type="list" allowBlank="1" showInputMessage="1" showErrorMessage="1" sqref="L57 L13:L48">
      <formula1>MATRIZ!#REF!</formula1>
    </dataValidation>
    <dataValidation type="list" allowBlank="1" showInputMessage="1" showErrorMessage="1" sqref="O58 L58 O49:O56 L49:L56">
      <formula1>MATRIZ!#REF!</formula1>
    </dataValidation>
    <dataValidation type="list" allowBlank="1" showInputMessage="1" showErrorMessage="1" sqref="M57 M13:M48">
      <formula1>MATRIZ!#REF!</formula1>
    </dataValidation>
    <dataValidation type="list" allowBlank="1" showInputMessage="1" showErrorMessage="1" sqref="M54:N54 M58 M49:M53 M55:M56">
      <formula1>MATRIZ!#REF!</formula1>
    </dataValidation>
    <dataValidation type="list" allowBlank="1" showInputMessage="1" showErrorMessage="1" sqref="U13:U58 AI13:AI58">
      <formula1>"1, 2, 3, 4"</formula1>
    </dataValidation>
    <dataValidation type="list" allowBlank="1" showInputMessage="1" showErrorMessage="1" sqref="X13:X58 AL13:AL58">
      <formula1>"10, 25, 60, 100"</formula1>
    </dataValidation>
    <dataValidation type="list" allowBlank="1" showInputMessage="1" showErrorMessage="1" sqref="T13:T58 AH13:AH58">
      <formula1>"1, 2, 6, 10"</formula1>
    </dataValidation>
    <dataValidation type="list" allowBlank="1" showInputMessage="1" showErrorMessage="1" sqref="F13:F58">
      <formula1>"Rutinaria, No Rutinaria"</formula1>
    </dataValidation>
    <dataValidation type="list" allowBlank="1" showInputMessage="1" showErrorMessage="1" sqref="BB13:BB58">
      <formula1>"Sí,En Proceso,No"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84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60"/>
      <c r="B1" s="160"/>
      <c r="C1" s="160"/>
      <c r="D1" s="160"/>
      <c r="E1" s="160"/>
      <c r="F1" s="161" t="s">
        <v>182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3" t="s">
        <v>179</v>
      </c>
      <c r="AO1" s="163"/>
      <c r="AP1" s="30"/>
    </row>
    <row r="2" spans="1:42" ht="25.5" customHeight="1">
      <c r="A2" s="160"/>
      <c r="B2" s="160"/>
      <c r="C2" s="160"/>
      <c r="D2" s="160"/>
      <c r="E2" s="160"/>
      <c r="F2" s="162" t="s">
        <v>184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4" t="s">
        <v>180</v>
      </c>
      <c r="AO2" s="164"/>
      <c r="AP2" s="30"/>
    </row>
    <row r="3" spans="1:42" s="32" customFormat="1" ht="25.5" customHeight="1">
      <c r="A3" s="160"/>
      <c r="B3" s="160"/>
      <c r="C3" s="160"/>
      <c r="D3" s="160"/>
      <c r="E3" s="160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5" t="s">
        <v>181</v>
      </c>
      <c r="AO3" s="165"/>
      <c r="AP3" s="31"/>
    </row>
    <row r="5" spans="1:41" ht="33" customHeight="1">
      <c r="A5" s="8"/>
      <c r="B5" s="129" t="s">
        <v>98</v>
      </c>
      <c r="C5" s="129"/>
      <c r="D5" s="129"/>
      <c r="E5" s="129"/>
      <c r="F5" s="129"/>
      <c r="G5" s="129"/>
      <c r="H5" s="129"/>
      <c r="I5" s="129"/>
      <c r="J5" s="129"/>
      <c r="K5" s="129" t="s">
        <v>99</v>
      </c>
      <c r="L5" s="129"/>
      <c r="M5" s="129"/>
      <c r="N5" s="129"/>
      <c r="O5" s="129" t="s">
        <v>100</v>
      </c>
      <c r="P5" s="129"/>
      <c r="Q5" s="129"/>
      <c r="R5" s="129"/>
      <c r="S5" s="129" t="s">
        <v>101</v>
      </c>
      <c r="T5" s="129"/>
      <c r="U5" s="129"/>
      <c r="V5" s="129"/>
      <c r="W5" s="129"/>
      <c r="X5" s="129"/>
      <c r="Y5" s="129"/>
      <c r="Z5" s="129"/>
      <c r="AA5" s="129"/>
      <c r="AB5" s="129" t="s">
        <v>99</v>
      </c>
      <c r="AC5" s="129"/>
      <c r="AD5" s="129"/>
      <c r="AE5" s="129"/>
      <c r="AF5" s="129" t="s">
        <v>100</v>
      </c>
      <c r="AG5" s="129"/>
      <c r="AH5" s="129"/>
      <c r="AI5" s="129"/>
      <c r="AJ5" s="129" t="s">
        <v>102</v>
      </c>
      <c r="AK5" s="129"/>
      <c r="AL5" s="129"/>
      <c r="AM5" s="129"/>
      <c r="AN5" s="129"/>
      <c r="AO5" s="129"/>
    </row>
    <row r="6" spans="1:42" ht="21" customHeight="1">
      <c r="A6" s="8"/>
      <c r="B6" s="130" t="s">
        <v>103</v>
      </c>
      <c r="C6" s="130"/>
      <c r="D6" s="130"/>
      <c r="E6" s="130"/>
      <c r="F6" s="130"/>
      <c r="G6" s="130"/>
      <c r="H6" s="130"/>
      <c r="I6" s="130"/>
      <c r="J6" s="130"/>
      <c r="K6" s="130">
        <f>COUNTIF(MATRIZ!Z13:Z58,"Riesgo Aceptable")</f>
        <v>1</v>
      </c>
      <c r="L6" s="130"/>
      <c r="M6" s="130"/>
      <c r="N6" s="130"/>
      <c r="O6" s="131">
        <f>+K6/$K$10</f>
        <v>0.021739130434782608</v>
      </c>
      <c r="P6" s="131"/>
      <c r="Q6" s="131"/>
      <c r="R6" s="131"/>
      <c r="S6" s="130" t="s">
        <v>103</v>
      </c>
      <c r="T6" s="130"/>
      <c r="U6" s="130"/>
      <c r="V6" s="130"/>
      <c r="W6" s="130"/>
      <c r="X6" s="130"/>
      <c r="Y6" s="130"/>
      <c r="Z6" s="130"/>
      <c r="AA6" s="130"/>
      <c r="AB6" s="130">
        <f>COUNTIF(MATRIZ!AN13:AN58,"Riesgo Aceptable")</f>
        <v>5</v>
      </c>
      <c r="AC6" s="130"/>
      <c r="AD6" s="130"/>
      <c r="AE6" s="130"/>
      <c r="AF6" s="131">
        <f>+AB6/$AB$10</f>
        <v>0.10869565217391304</v>
      </c>
      <c r="AG6" s="131"/>
      <c r="AH6" s="131"/>
      <c r="AI6" s="131"/>
      <c r="AJ6" s="131">
        <f>+AP6*-1</f>
        <v>4</v>
      </c>
      <c r="AK6" s="131"/>
      <c r="AL6" s="131"/>
      <c r="AM6" s="131"/>
      <c r="AN6" s="131"/>
      <c r="AO6" s="131"/>
      <c r="AP6" s="3">
        <f>1-(AB6/K6)</f>
        <v>-4</v>
      </c>
    </row>
    <row r="7" spans="1:42" ht="21" customHeight="1">
      <c r="A7" s="8"/>
      <c r="B7" s="130" t="s">
        <v>104</v>
      </c>
      <c r="C7" s="130"/>
      <c r="D7" s="130"/>
      <c r="E7" s="130"/>
      <c r="F7" s="130"/>
      <c r="G7" s="130"/>
      <c r="H7" s="130"/>
      <c r="I7" s="130"/>
      <c r="J7" s="130"/>
      <c r="K7" s="130">
        <f>COUNTIF(MATRIZ!$Z$13:$Z$58,"Riesgo Mejorable")</f>
        <v>17</v>
      </c>
      <c r="L7" s="130"/>
      <c r="M7" s="130"/>
      <c r="N7" s="130"/>
      <c r="O7" s="131">
        <f>+K7/$K$10</f>
        <v>0.3695652173913043</v>
      </c>
      <c r="P7" s="131"/>
      <c r="Q7" s="131"/>
      <c r="R7" s="131"/>
      <c r="S7" s="130" t="s">
        <v>104</v>
      </c>
      <c r="T7" s="130"/>
      <c r="U7" s="130"/>
      <c r="V7" s="130"/>
      <c r="W7" s="130"/>
      <c r="X7" s="130"/>
      <c r="Y7" s="130"/>
      <c r="Z7" s="130"/>
      <c r="AA7" s="130"/>
      <c r="AB7" s="130">
        <f>COUNTIF(MATRIZ!$AN$13:$AN$58,"Riesgo Mejorable")</f>
        <v>39</v>
      </c>
      <c r="AC7" s="130"/>
      <c r="AD7" s="130"/>
      <c r="AE7" s="130"/>
      <c r="AF7" s="131">
        <f>+AB7/$AB$10</f>
        <v>0.8478260869565217</v>
      </c>
      <c r="AG7" s="131"/>
      <c r="AH7" s="131"/>
      <c r="AI7" s="131"/>
      <c r="AJ7" s="131">
        <f>+AP7*-1</f>
        <v>1.2941176470588234</v>
      </c>
      <c r="AK7" s="131"/>
      <c r="AL7" s="131"/>
      <c r="AM7" s="131"/>
      <c r="AN7" s="131"/>
      <c r="AO7" s="131"/>
      <c r="AP7" s="3">
        <f>1-(AB7/K7)</f>
        <v>-1.2941176470588234</v>
      </c>
    </row>
    <row r="8" spans="1:42" ht="21" customHeight="1">
      <c r="A8" s="8"/>
      <c r="B8" s="130" t="s">
        <v>105</v>
      </c>
      <c r="C8" s="130"/>
      <c r="D8" s="130"/>
      <c r="E8" s="130"/>
      <c r="F8" s="130"/>
      <c r="G8" s="130"/>
      <c r="H8" s="130"/>
      <c r="I8" s="130"/>
      <c r="J8" s="130"/>
      <c r="K8" s="130">
        <f>COUNTIF(MATRIZ!$Z$13:$Z$58,"Riesgo No Aceptable o Aceptable con Control Especifico")</f>
        <v>28</v>
      </c>
      <c r="L8" s="130"/>
      <c r="M8" s="130"/>
      <c r="N8" s="130"/>
      <c r="O8" s="131">
        <f>+K8/$K$10</f>
        <v>0.6086956521739131</v>
      </c>
      <c r="P8" s="131"/>
      <c r="Q8" s="131"/>
      <c r="R8" s="131"/>
      <c r="S8" s="130" t="s">
        <v>105</v>
      </c>
      <c r="T8" s="130"/>
      <c r="U8" s="130"/>
      <c r="V8" s="130"/>
      <c r="W8" s="130"/>
      <c r="X8" s="130"/>
      <c r="Y8" s="130"/>
      <c r="Z8" s="130"/>
      <c r="AA8" s="130"/>
      <c r="AB8" s="130">
        <f>COUNTIF(MATRIZ!$AN$13:$AN$58,"Riesgo No Aceptable o Aceptable con Control especifico")</f>
        <v>2</v>
      </c>
      <c r="AC8" s="130"/>
      <c r="AD8" s="130"/>
      <c r="AE8" s="130"/>
      <c r="AF8" s="131">
        <f>+AB8/$AB$10</f>
        <v>0.043478260869565216</v>
      </c>
      <c r="AG8" s="131"/>
      <c r="AH8" s="131"/>
      <c r="AI8" s="131"/>
      <c r="AJ8" s="131">
        <f>+AP8*-1</f>
        <v>-0.9285714285714286</v>
      </c>
      <c r="AK8" s="131"/>
      <c r="AL8" s="131"/>
      <c r="AM8" s="131"/>
      <c r="AN8" s="131"/>
      <c r="AO8" s="131"/>
      <c r="AP8" s="3">
        <f>1-(AB8/K8)</f>
        <v>0.9285714285714286</v>
      </c>
    </row>
    <row r="9" spans="1:42" ht="21" customHeight="1">
      <c r="A9" s="8"/>
      <c r="B9" s="130" t="s">
        <v>106</v>
      </c>
      <c r="C9" s="130"/>
      <c r="D9" s="130"/>
      <c r="E9" s="130"/>
      <c r="F9" s="130"/>
      <c r="G9" s="130"/>
      <c r="H9" s="130"/>
      <c r="I9" s="130"/>
      <c r="J9" s="130"/>
      <c r="K9" s="130">
        <f>COUNTIF(MATRIZ!$Z$13:$Z$58,"Riesgo No Aceptable")</f>
        <v>0</v>
      </c>
      <c r="L9" s="130"/>
      <c r="M9" s="130"/>
      <c r="N9" s="130"/>
      <c r="O9" s="131">
        <f>+K9/$K$10</f>
        <v>0</v>
      </c>
      <c r="P9" s="131"/>
      <c r="Q9" s="131"/>
      <c r="R9" s="131"/>
      <c r="S9" s="130" t="s">
        <v>106</v>
      </c>
      <c r="T9" s="130"/>
      <c r="U9" s="130"/>
      <c r="V9" s="130"/>
      <c r="W9" s="130"/>
      <c r="X9" s="130"/>
      <c r="Y9" s="130"/>
      <c r="Z9" s="130"/>
      <c r="AA9" s="130"/>
      <c r="AB9" s="130">
        <f>COUNTIF(MATRIZ!$AN$13:$AN$58,"Riesgo No Aceptable")</f>
        <v>0</v>
      </c>
      <c r="AC9" s="130"/>
      <c r="AD9" s="130"/>
      <c r="AE9" s="130"/>
      <c r="AF9" s="131">
        <f>+AB9/$AB$10</f>
        <v>0</v>
      </c>
      <c r="AG9" s="131"/>
      <c r="AH9" s="131"/>
      <c r="AI9" s="131"/>
      <c r="AJ9" s="131" t="e">
        <f>+AP9*-1</f>
        <v>#DIV/0!</v>
      </c>
      <c r="AK9" s="131"/>
      <c r="AL9" s="131"/>
      <c r="AM9" s="131"/>
      <c r="AN9" s="131"/>
      <c r="AO9" s="131"/>
      <c r="AP9" s="3" t="e">
        <f>1-(AB9/K9)</f>
        <v>#DIV/0!</v>
      </c>
    </row>
    <row r="10" spans="1:42" ht="21" customHeight="1">
      <c r="A10" s="8"/>
      <c r="B10" s="133" t="s">
        <v>107</v>
      </c>
      <c r="C10" s="133"/>
      <c r="D10" s="133"/>
      <c r="E10" s="133"/>
      <c r="F10" s="133"/>
      <c r="G10" s="133"/>
      <c r="H10" s="133"/>
      <c r="I10" s="133"/>
      <c r="J10" s="133"/>
      <c r="K10" s="134">
        <f>SUM(K6:K9)</f>
        <v>46</v>
      </c>
      <c r="L10" s="134"/>
      <c r="M10" s="134"/>
      <c r="N10" s="134"/>
      <c r="O10" s="135">
        <f>SUM(O6:R9)</f>
        <v>1</v>
      </c>
      <c r="P10" s="135"/>
      <c r="Q10" s="135"/>
      <c r="R10" s="135"/>
      <c r="S10" s="133" t="s">
        <v>107</v>
      </c>
      <c r="T10" s="133"/>
      <c r="U10" s="133"/>
      <c r="V10" s="133"/>
      <c r="W10" s="133"/>
      <c r="X10" s="133"/>
      <c r="Y10" s="133"/>
      <c r="Z10" s="133"/>
      <c r="AA10" s="133"/>
      <c r="AB10" s="134">
        <f>SUM(AB6:AB9)</f>
        <v>46</v>
      </c>
      <c r="AC10" s="134"/>
      <c r="AD10" s="134"/>
      <c r="AE10" s="134"/>
      <c r="AF10" s="135">
        <f>SUM(AF6:AI9)</f>
        <v>1</v>
      </c>
      <c r="AG10" s="135"/>
      <c r="AH10" s="135"/>
      <c r="AI10" s="135"/>
      <c r="AJ10" s="134"/>
      <c r="AK10" s="134"/>
      <c r="AL10" s="134"/>
      <c r="AM10" s="134"/>
      <c r="AN10" s="134"/>
      <c r="AO10" s="134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45" t="s">
        <v>86</v>
      </c>
      <c r="C38" s="146"/>
      <c r="D38" s="146"/>
      <c r="E38" s="132" t="s">
        <v>87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36" t="s">
        <v>108</v>
      </c>
      <c r="R38" s="36" t="s">
        <v>100</v>
      </c>
      <c r="S38" s="36" t="s">
        <v>109</v>
      </c>
      <c r="T38" s="36" t="s">
        <v>100</v>
      </c>
      <c r="U38" s="11"/>
      <c r="V38" s="10"/>
      <c r="W38" s="132" t="s">
        <v>86</v>
      </c>
      <c r="X38" s="132"/>
      <c r="Y38" s="132"/>
      <c r="Z38" s="132" t="s">
        <v>87</v>
      </c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36" t="s">
        <v>108</v>
      </c>
      <c r="AM38" s="36" t="s">
        <v>100</v>
      </c>
      <c r="AN38" s="36" t="s">
        <v>109</v>
      </c>
      <c r="AO38" s="36" t="s">
        <v>100</v>
      </c>
    </row>
    <row r="39" spans="1:41" ht="28.5" customHeight="1">
      <c r="A39" s="8"/>
      <c r="B39" s="136" t="s">
        <v>30</v>
      </c>
      <c r="C39" s="137"/>
      <c r="D39" s="137"/>
      <c r="E39" s="116" t="s">
        <v>31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22">
        <f>COUNTIF(MATRIZ!$M$13:$M$58,E39)</f>
        <v>0</v>
      </c>
      <c r="R39" s="12">
        <f aca="true" t="shared" si="0" ref="R39:R79">Q39/$AL$81</f>
        <v>0</v>
      </c>
      <c r="S39" s="117">
        <f>SUM(Q39:Q42)</f>
        <v>2</v>
      </c>
      <c r="T39" s="142">
        <f>S39/$AN$81</f>
        <v>0.043478260869565216</v>
      </c>
      <c r="U39" s="11"/>
      <c r="V39" s="10"/>
      <c r="W39" s="120" t="s">
        <v>49</v>
      </c>
      <c r="X39" s="120"/>
      <c r="Y39" s="120"/>
      <c r="Z39" s="116" t="s">
        <v>149</v>
      </c>
      <c r="AA39" s="116" t="s">
        <v>122</v>
      </c>
      <c r="AB39" s="116" t="s">
        <v>122</v>
      </c>
      <c r="AC39" s="116" t="s">
        <v>122</v>
      </c>
      <c r="AD39" s="116" t="s">
        <v>122</v>
      </c>
      <c r="AE39" s="116" t="s">
        <v>122</v>
      </c>
      <c r="AF39" s="116" t="s">
        <v>122</v>
      </c>
      <c r="AG39" s="116" t="s">
        <v>122</v>
      </c>
      <c r="AH39" s="116" t="s">
        <v>122</v>
      </c>
      <c r="AI39" s="116" t="s">
        <v>122</v>
      </c>
      <c r="AJ39" s="116" t="s">
        <v>122</v>
      </c>
      <c r="AK39" s="116" t="s">
        <v>122</v>
      </c>
      <c r="AL39" s="22">
        <f>COUNTIF(MATRIZ!$M$13:$M$58,Z39)</f>
        <v>1</v>
      </c>
      <c r="AM39" s="23">
        <f aca="true" t="shared" si="1" ref="AM39:AM80">AL39/$AL$81</f>
        <v>0.021739130434782608</v>
      </c>
      <c r="AN39" s="121">
        <f>SUM(AL39:AL42)</f>
        <v>4</v>
      </c>
      <c r="AO39" s="122">
        <f>AN39/$AL$81</f>
        <v>0.08695652173913043</v>
      </c>
    </row>
    <row r="40" spans="1:41" ht="28.5" customHeight="1">
      <c r="A40" s="8"/>
      <c r="B40" s="138"/>
      <c r="C40" s="139"/>
      <c r="D40" s="139"/>
      <c r="E40" s="116" t="s">
        <v>32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22">
        <f>COUNTIF(MATRIZ!$M$13:$M$58,E40)</f>
        <v>0</v>
      </c>
      <c r="R40" s="12">
        <f t="shared" si="0"/>
        <v>0</v>
      </c>
      <c r="S40" s="118"/>
      <c r="T40" s="143"/>
      <c r="U40" s="11"/>
      <c r="V40" s="10"/>
      <c r="W40" s="120"/>
      <c r="X40" s="120"/>
      <c r="Y40" s="120"/>
      <c r="Z40" s="116" t="s">
        <v>150</v>
      </c>
      <c r="AA40" s="116" t="s">
        <v>123</v>
      </c>
      <c r="AB40" s="116" t="s">
        <v>123</v>
      </c>
      <c r="AC40" s="116" t="s">
        <v>123</v>
      </c>
      <c r="AD40" s="116" t="s">
        <v>123</v>
      </c>
      <c r="AE40" s="116" t="s">
        <v>123</v>
      </c>
      <c r="AF40" s="116" t="s">
        <v>123</v>
      </c>
      <c r="AG40" s="116" t="s">
        <v>123</v>
      </c>
      <c r="AH40" s="116" t="s">
        <v>123</v>
      </c>
      <c r="AI40" s="116" t="s">
        <v>123</v>
      </c>
      <c r="AJ40" s="116" t="s">
        <v>123</v>
      </c>
      <c r="AK40" s="116" t="s">
        <v>123</v>
      </c>
      <c r="AL40" s="22">
        <f>COUNTIF(MATRIZ!$M$13:$M$58,Z40)</f>
        <v>0</v>
      </c>
      <c r="AM40" s="23">
        <f t="shared" si="1"/>
        <v>0</v>
      </c>
      <c r="AN40" s="121"/>
      <c r="AO40" s="122"/>
    </row>
    <row r="41" spans="1:41" ht="28.5" customHeight="1">
      <c r="A41" s="8"/>
      <c r="B41" s="138"/>
      <c r="C41" s="139"/>
      <c r="D41" s="139"/>
      <c r="E41" s="116" t="s">
        <v>33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22">
        <f>COUNTIF(MATRIZ!$M$13:$M$58,E41)</f>
        <v>1</v>
      </c>
      <c r="R41" s="12">
        <f t="shared" si="0"/>
        <v>0.021739130434782608</v>
      </c>
      <c r="S41" s="118"/>
      <c r="T41" s="143"/>
      <c r="U41" s="11"/>
      <c r="V41" s="10"/>
      <c r="W41" s="120"/>
      <c r="X41" s="120"/>
      <c r="Y41" s="120"/>
      <c r="Z41" s="116" t="s">
        <v>124</v>
      </c>
      <c r="AA41" s="116" t="s">
        <v>124</v>
      </c>
      <c r="AB41" s="116" t="s">
        <v>124</v>
      </c>
      <c r="AC41" s="116" t="s">
        <v>124</v>
      </c>
      <c r="AD41" s="116" t="s">
        <v>124</v>
      </c>
      <c r="AE41" s="116" t="s">
        <v>124</v>
      </c>
      <c r="AF41" s="116" t="s">
        <v>124</v>
      </c>
      <c r="AG41" s="116" t="s">
        <v>124</v>
      </c>
      <c r="AH41" s="116" t="s">
        <v>124</v>
      </c>
      <c r="AI41" s="116" t="s">
        <v>124</v>
      </c>
      <c r="AJ41" s="116" t="s">
        <v>124</v>
      </c>
      <c r="AK41" s="116" t="s">
        <v>124</v>
      </c>
      <c r="AL41" s="22">
        <f>COUNTIF(MATRIZ!$M$13:$M$58,Z41)</f>
        <v>3</v>
      </c>
      <c r="AM41" s="23">
        <f t="shared" si="1"/>
        <v>0.06521739130434782</v>
      </c>
      <c r="AN41" s="121"/>
      <c r="AO41" s="122"/>
    </row>
    <row r="42" spans="1:41" ht="12.75">
      <c r="A42" s="8"/>
      <c r="B42" s="140"/>
      <c r="C42" s="141"/>
      <c r="D42" s="141"/>
      <c r="E42" s="116" t="s">
        <v>34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22">
        <f>COUNTIF(MATRIZ!$M$13:$M$58,E42)</f>
        <v>1</v>
      </c>
      <c r="R42" s="12">
        <f t="shared" si="0"/>
        <v>0.021739130434782608</v>
      </c>
      <c r="S42" s="119"/>
      <c r="T42" s="144"/>
      <c r="U42" s="11"/>
      <c r="V42" s="10"/>
      <c r="W42" s="120"/>
      <c r="X42" s="120"/>
      <c r="Y42" s="120"/>
      <c r="Z42" s="116" t="s">
        <v>125</v>
      </c>
      <c r="AA42" s="116" t="s">
        <v>125</v>
      </c>
      <c r="AB42" s="116" t="s">
        <v>125</v>
      </c>
      <c r="AC42" s="116" t="s">
        <v>125</v>
      </c>
      <c r="AD42" s="116" t="s">
        <v>125</v>
      </c>
      <c r="AE42" s="116" t="s">
        <v>125</v>
      </c>
      <c r="AF42" s="116" t="s">
        <v>125</v>
      </c>
      <c r="AG42" s="116" t="s">
        <v>125</v>
      </c>
      <c r="AH42" s="116" t="s">
        <v>125</v>
      </c>
      <c r="AI42" s="116" t="s">
        <v>125</v>
      </c>
      <c r="AJ42" s="116" t="s">
        <v>125</v>
      </c>
      <c r="AK42" s="116" t="s">
        <v>125</v>
      </c>
      <c r="AL42" s="22">
        <f>COUNTIF(MATRIZ!$M$13:$M$58,Z42)</f>
        <v>0</v>
      </c>
      <c r="AM42" s="23">
        <f t="shared" si="1"/>
        <v>0</v>
      </c>
      <c r="AN42" s="121"/>
      <c r="AO42" s="122"/>
    </row>
    <row r="43" spans="1:41" ht="12.75">
      <c r="A43" s="8"/>
      <c r="B43" s="136" t="s">
        <v>35</v>
      </c>
      <c r="C43" s="137"/>
      <c r="D43" s="137"/>
      <c r="E43" s="116" t="s">
        <v>36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22">
        <f>COUNTIF(MATRIZ!$M$13:$M$58,E43)</f>
        <v>0</v>
      </c>
      <c r="R43" s="12">
        <f t="shared" si="0"/>
        <v>0</v>
      </c>
      <c r="S43" s="117">
        <f>SUM(Q43:Q47)</f>
        <v>4</v>
      </c>
      <c r="T43" s="142">
        <f>S43/$AL$81</f>
        <v>0.08695652173913043</v>
      </c>
      <c r="U43" s="11"/>
      <c r="V43" s="10"/>
      <c r="W43" s="120" t="s">
        <v>148</v>
      </c>
      <c r="X43" s="120"/>
      <c r="Y43" s="120"/>
      <c r="Z43" s="116" t="s">
        <v>50</v>
      </c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22">
        <f>COUNTIF(MATRIZ!$M$13:$M$58,Z43)</f>
        <v>0</v>
      </c>
      <c r="AM43" s="14">
        <f t="shared" si="1"/>
        <v>0</v>
      </c>
      <c r="AN43" s="147">
        <f>SUM(AL43:AL49)</f>
        <v>9</v>
      </c>
      <c r="AO43" s="123">
        <f>AN43/$AL$81</f>
        <v>0.1956521739130435</v>
      </c>
    </row>
    <row r="44" spans="1:41" ht="12.75">
      <c r="A44" s="8"/>
      <c r="B44" s="138"/>
      <c r="C44" s="139"/>
      <c r="D44" s="139"/>
      <c r="E44" s="116" t="s">
        <v>37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22">
        <f>COUNTIF(MATRIZ!$M$13:$M$58,E44)</f>
        <v>2</v>
      </c>
      <c r="R44" s="12">
        <f t="shared" si="0"/>
        <v>0.043478260869565216</v>
      </c>
      <c r="S44" s="118"/>
      <c r="T44" s="143"/>
      <c r="U44" s="11"/>
      <c r="V44" s="10"/>
      <c r="W44" s="120"/>
      <c r="X44" s="120"/>
      <c r="Y44" s="120"/>
      <c r="Z44" s="116" t="s">
        <v>51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22">
        <f>COUNTIF(MATRIZ!$M$13:$M$58,Z44)</f>
        <v>1</v>
      </c>
      <c r="AM44" s="14">
        <f t="shared" si="1"/>
        <v>0.021739130434782608</v>
      </c>
      <c r="AN44" s="148"/>
      <c r="AO44" s="124"/>
    </row>
    <row r="45" spans="1:41" ht="12.75">
      <c r="A45" s="8"/>
      <c r="B45" s="138"/>
      <c r="C45" s="139"/>
      <c r="D45" s="139"/>
      <c r="E45" s="116" t="s">
        <v>38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22">
        <f>COUNTIF(MATRIZ!$M$13:$M$58,E45)</f>
        <v>0</v>
      </c>
      <c r="R45" s="12">
        <f t="shared" si="0"/>
        <v>0</v>
      </c>
      <c r="S45" s="118"/>
      <c r="T45" s="143"/>
      <c r="U45" s="11"/>
      <c r="V45" s="10"/>
      <c r="W45" s="120"/>
      <c r="X45" s="120"/>
      <c r="Y45" s="120"/>
      <c r="Z45" s="116" t="s">
        <v>52</v>
      </c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22">
        <f>COUNTIF(MATRIZ!$M$13:$M$58,Z45)</f>
        <v>1</v>
      </c>
      <c r="AM45" s="14">
        <f t="shared" si="1"/>
        <v>0.021739130434782608</v>
      </c>
      <c r="AN45" s="148"/>
      <c r="AO45" s="124"/>
    </row>
    <row r="46" spans="1:41" ht="12.75">
      <c r="A46" s="8"/>
      <c r="B46" s="138"/>
      <c r="C46" s="139"/>
      <c r="D46" s="139"/>
      <c r="E46" s="116" t="s">
        <v>39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22">
        <f>COUNTIF(MATRIZ!$M$13:$M$58,E46)</f>
        <v>2</v>
      </c>
      <c r="R46" s="12">
        <f t="shared" si="0"/>
        <v>0.043478260869565216</v>
      </c>
      <c r="S46" s="118"/>
      <c r="T46" s="143"/>
      <c r="U46" s="11"/>
      <c r="V46" s="10"/>
      <c r="W46" s="120"/>
      <c r="X46" s="120"/>
      <c r="Y46" s="120"/>
      <c r="Z46" s="116" t="s">
        <v>53</v>
      </c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22">
        <f>COUNTIF(MATRIZ!$M$13:$M$58,Z46)</f>
        <v>3</v>
      </c>
      <c r="AM46" s="14">
        <f t="shared" si="1"/>
        <v>0.06521739130434782</v>
      </c>
      <c r="AN46" s="148"/>
      <c r="AO46" s="124"/>
    </row>
    <row r="47" spans="1:41" ht="12.75">
      <c r="A47" s="8"/>
      <c r="B47" s="140"/>
      <c r="C47" s="141"/>
      <c r="D47" s="141"/>
      <c r="E47" s="116" t="s">
        <v>40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22">
        <f>COUNTIF(MATRIZ!$M$13:$M$58,E47)</f>
        <v>0</v>
      </c>
      <c r="R47" s="12">
        <f t="shared" si="0"/>
        <v>0</v>
      </c>
      <c r="S47" s="119"/>
      <c r="T47" s="144"/>
      <c r="U47" s="11"/>
      <c r="V47" s="10"/>
      <c r="W47" s="120"/>
      <c r="X47" s="120"/>
      <c r="Y47" s="120"/>
      <c r="Z47" s="116" t="s">
        <v>54</v>
      </c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22">
        <f>COUNTIF(MATRIZ!$M$13:$M$58,Z47)</f>
        <v>0</v>
      </c>
      <c r="AM47" s="14">
        <f t="shared" si="1"/>
        <v>0</v>
      </c>
      <c r="AN47" s="148"/>
      <c r="AO47" s="124"/>
    </row>
    <row r="48" spans="1:41" ht="12.75">
      <c r="A48" s="8"/>
      <c r="B48" s="120" t="s">
        <v>41</v>
      </c>
      <c r="C48" s="120"/>
      <c r="D48" s="120"/>
      <c r="E48" s="116" t="s">
        <v>42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22">
        <f>COUNTIF(MATRIZ!$M$13:$M$58,E48)</f>
        <v>0</v>
      </c>
      <c r="R48" s="23">
        <f t="shared" si="0"/>
        <v>0</v>
      </c>
      <c r="S48" s="121">
        <f>SUM(Q48:Q66)</f>
        <v>3</v>
      </c>
      <c r="T48" s="122">
        <f>S48/$AL$81</f>
        <v>0.06521739130434782</v>
      </c>
      <c r="U48" s="11"/>
      <c r="V48" s="10"/>
      <c r="W48" s="120"/>
      <c r="X48" s="120"/>
      <c r="Y48" s="120"/>
      <c r="Z48" s="116" t="s">
        <v>55</v>
      </c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22">
        <f>COUNTIF(MATRIZ!$M$13:$M$58,Z48)</f>
        <v>3</v>
      </c>
      <c r="AM48" s="14">
        <f t="shared" si="1"/>
        <v>0.06521739130434782</v>
      </c>
      <c r="AN48" s="148"/>
      <c r="AO48" s="124"/>
    </row>
    <row r="49" spans="1:41" ht="12.75">
      <c r="A49" s="8"/>
      <c r="B49" s="120"/>
      <c r="C49" s="120"/>
      <c r="D49" s="120"/>
      <c r="E49" s="116" t="s">
        <v>43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22">
        <f>COUNTIF(MATRIZ!$M$13:$M$58,E49)</f>
        <v>0</v>
      </c>
      <c r="R49" s="23">
        <f t="shared" si="0"/>
        <v>0</v>
      </c>
      <c r="S49" s="121"/>
      <c r="T49" s="122"/>
      <c r="U49" s="11"/>
      <c r="V49" s="10"/>
      <c r="W49" s="120"/>
      <c r="X49" s="120"/>
      <c r="Y49" s="120"/>
      <c r="Z49" s="116" t="s">
        <v>82</v>
      </c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22">
        <f>COUNTIF(MATRIZ!$M$13:$M$58,Z49)</f>
        <v>1</v>
      </c>
      <c r="AM49" s="14">
        <f t="shared" si="1"/>
        <v>0.021739130434782608</v>
      </c>
      <c r="AN49" s="149"/>
      <c r="AO49" s="125"/>
    </row>
    <row r="50" spans="1:41" ht="12.75">
      <c r="A50" s="8"/>
      <c r="B50" s="120"/>
      <c r="C50" s="120"/>
      <c r="D50" s="120"/>
      <c r="E50" s="116" t="s">
        <v>44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22">
        <f>COUNTIF(MATRIZ!$M$13:$M$58,E50)</f>
        <v>0</v>
      </c>
      <c r="R50" s="23">
        <f t="shared" si="0"/>
        <v>0</v>
      </c>
      <c r="S50" s="121"/>
      <c r="T50" s="122"/>
      <c r="U50" s="11"/>
      <c r="V50" s="10"/>
      <c r="W50" s="120" t="s">
        <v>56</v>
      </c>
      <c r="X50" s="120"/>
      <c r="Y50" s="120"/>
      <c r="Z50" s="116" t="s">
        <v>57</v>
      </c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22">
        <f>COUNTIF(MATRIZ!$M$13:$M$58,Z50)</f>
        <v>0</v>
      </c>
      <c r="AM50" s="14">
        <f t="shared" si="1"/>
        <v>0</v>
      </c>
      <c r="AN50" s="147">
        <f>SUM(AL50:AL52)</f>
        <v>0</v>
      </c>
      <c r="AO50" s="123">
        <f>AN50/$AL$81</f>
        <v>0</v>
      </c>
    </row>
    <row r="51" spans="1:41" ht="12.75">
      <c r="A51" s="8"/>
      <c r="B51" s="120"/>
      <c r="C51" s="120"/>
      <c r="D51" s="120"/>
      <c r="E51" s="116" t="s">
        <v>45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22">
        <f>COUNTIF(MATRIZ!$M$13:$M$58,E51)</f>
        <v>0</v>
      </c>
      <c r="R51" s="23">
        <f t="shared" si="0"/>
        <v>0</v>
      </c>
      <c r="S51" s="121"/>
      <c r="T51" s="122"/>
      <c r="U51" s="11"/>
      <c r="V51" s="10"/>
      <c r="W51" s="120"/>
      <c r="X51" s="120"/>
      <c r="Y51" s="120"/>
      <c r="Z51" s="116" t="s">
        <v>58</v>
      </c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22">
        <f>COUNTIF(MATRIZ!$M$13:$M$58,Z51)</f>
        <v>0</v>
      </c>
      <c r="AM51" s="14">
        <f t="shared" si="1"/>
        <v>0</v>
      </c>
      <c r="AN51" s="148"/>
      <c r="AO51" s="124"/>
    </row>
    <row r="52" spans="1:41" ht="26.25" customHeight="1">
      <c r="A52" s="8"/>
      <c r="B52" s="120"/>
      <c r="C52" s="120"/>
      <c r="D52" s="120"/>
      <c r="E52" s="116" t="s">
        <v>112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22">
        <f>COUNTIF(MATRIZ!$M$13:$M$58,E52)</f>
        <v>0</v>
      </c>
      <c r="R52" s="23">
        <f t="shared" si="0"/>
        <v>0</v>
      </c>
      <c r="S52" s="121"/>
      <c r="T52" s="122"/>
      <c r="U52" s="11"/>
      <c r="V52" s="10"/>
      <c r="W52" s="120"/>
      <c r="X52" s="120"/>
      <c r="Y52" s="120"/>
      <c r="Z52" s="116" t="s">
        <v>59</v>
      </c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22">
        <f>COUNTIF(MATRIZ!$M$13:$M$58,Z52)</f>
        <v>0</v>
      </c>
      <c r="AM52" s="14">
        <f t="shared" si="1"/>
        <v>0</v>
      </c>
      <c r="AN52" s="149"/>
      <c r="AO52" s="125"/>
    </row>
    <row r="53" spans="1:41" ht="12.75">
      <c r="A53" s="8"/>
      <c r="B53" s="120"/>
      <c r="C53" s="120"/>
      <c r="D53" s="120"/>
      <c r="E53" s="116" t="s">
        <v>126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22">
        <f>COUNTIF(MATRIZ!$M$13:$M$58,E53)</f>
        <v>0</v>
      </c>
      <c r="R53" s="23">
        <f t="shared" si="0"/>
        <v>0</v>
      </c>
      <c r="S53" s="121"/>
      <c r="T53" s="122"/>
      <c r="U53" s="11"/>
      <c r="V53" s="10"/>
      <c r="W53" s="120" t="s">
        <v>60</v>
      </c>
      <c r="X53" s="120"/>
      <c r="Y53" s="120"/>
      <c r="Z53" s="116" t="s">
        <v>61</v>
      </c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22">
        <f>COUNTIF(MATRIZ!$M$13:$M$58,Z53)</f>
        <v>0</v>
      </c>
      <c r="AM53" s="14">
        <f t="shared" si="1"/>
        <v>0</v>
      </c>
      <c r="AN53" s="13">
        <f>SUM(AL53)</f>
        <v>0</v>
      </c>
      <c r="AO53" s="14">
        <f>AN53/$AL$81</f>
        <v>0</v>
      </c>
    </row>
    <row r="54" spans="1:41" ht="12.75">
      <c r="A54" s="8"/>
      <c r="B54" s="120"/>
      <c r="C54" s="120"/>
      <c r="D54" s="120"/>
      <c r="E54" s="116" t="s">
        <v>127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22">
        <f>COUNTIF(MATRIZ!$M$13:$M$58,E54)</f>
        <v>0</v>
      </c>
      <c r="R54" s="23">
        <f t="shared" si="0"/>
        <v>0</v>
      </c>
      <c r="S54" s="121"/>
      <c r="T54" s="122"/>
      <c r="U54" s="11"/>
      <c r="V54" s="10"/>
      <c r="W54" s="120" t="s">
        <v>62</v>
      </c>
      <c r="X54" s="120"/>
      <c r="Y54" s="120"/>
      <c r="Z54" s="116" t="s">
        <v>63</v>
      </c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22">
        <f>COUNTIF(MATRIZ!$M$13:$M$58,Z54)</f>
        <v>3</v>
      </c>
      <c r="AM54" s="14">
        <f t="shared" si="1"/>
        <v>0.06521739130434782</v>
      </c>
      <c r="AN54" s="147">
        <f>SUM(AL54:AL60)</f>
        <v>8</v>
      </c>
      <c r="AO54" s="123">
        <f>AN54/$AL$81</f>
        <v>0.17391304347826086</v>
      </c>
    </row>
    <row r="55" spans="1:41" ht="12.75">
      <c r="A55" s="8"/>
      <c r="B55" s="120"/>
      <c r="C55" s="120"/>
      <c r="D55" s="120"/>
      <c r="E55" s="116" t="s">
        <v>128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2">
        <f>COUNTIF(MATRIZ!$M$13:$M$58,E55)</f>
        <v>0</v>
      </c>
      <c r="R55" s="23">
        <f t="shared" si="0"/>
        <v>0</v>
      </c>
      <c r="S55" s="121"/>
      <c r="T55" s="122"/>
      <c r="U55" s="11"/>
      <c r="V55" s="10"/>
      <c r="W55" s="120"/>
      <c r="X55" s="120"/>
      <c r="Y55" s="120"/>
      <c r="Z55" s="116" t="s">
        <v>64</v>
      </c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22">
        <f>COUNTIF(MATRIZ!$M$13:$M$58,Z55)</f>
        <v>0</v>
      </c>
      <c r="AM55" s="14">
        <f t="shared" si="1"/>
        <v>0</v>
      </c>
      <c r="AN55" s="148"/>
      <c r="AO55" s="124"/>
    </row>
    <row r="56" spans="1:41" ht="12.75">
      <c r="A56" s="8"/>
      <c r="B56" s="120"/>
      <c r="C56" s="120"/>
      <c r="D56" s="120"/>
      <c r="E56" s="116" t="s">
        <v>129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22">
        <f>COUNTIF(MATRIZ!$M$13:$M$58,E56)</f>
        <v>1</v>
      </c>
      <c r="R56" s="23">
        <f t="shared" si="0"/>
        <v>0.021739130434782608</v>
      </c>
      <c r="S56" s="121"/>
      <c r="T56" s="122"/>
      <c r="U56" s="11"/>
      <c r="V56" s="10"/>
      <c r="W56" s="120"/>
      <c r="X56" s="120"/>
      <c r="Y56" s="120"/>
      <c r="Z56" s="116" t="s">
        <v>65</v>
      </c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22">
        <f>COUNTIF(MATRIZ!$M$13:$M$58,Z56)</f>
        <v>0</v>
      </c>
      <c r="AM56" s="14">
        <f t="shared" si="1"/>
        <v>0</v>
      </c>
      <c r="AN56" s="148"/>
      <c r="AO56" s="124"/>
    </row>
    <row r="57" spans="1:41" ht="39.75" customHeight="1">
      <c r="A57" s="8"/>
      <c r="B57" s="120"/>
      <c r="C57" s="120"/>
      <c r="D57" s="120"/>
      <c r="E57" s="116" t="s">
        <v>130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22">
        <f>COUNTIF(MATRIZ!$M$13:$M$58,E57)</f>
        <v>0</v>
      </c>
      <c r="R57" s="23">
        <f t="shared" si="0"/>
        <v>0</v>
      </c>
      <c r="S57" s="121"/>
      <c r="T57" s="122"/>
      <c r="U57" s="11"/>
      <c r="V57" s="10"/>
      <c r="W57" s="120"/>
      <c r="X57" s="120"/>
      <c r="Y57" s="120"/>
      <c r="Z57" s="116" t="s">
        <v>66</v>
      </c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22">
        <f>COUNTIF(MATRIZ!$M$13:$M$58,Z57)</f>
        <v>0</v>
      </c>
      <c r="AM57" s="14">
        <f t="shared" si="1"/>
        <v>0</v>
      </c>
      <c r="AN57" s="148"/>
      <c r="AO57" s="124"/>
    </row>
    <row r="58" spans="1:41" ht="27" customHeight="1">
      <c r="A58" s="8"/>
      <c r="B58" s="120"/>
      <c r="C58" s="120"/>
      <c r="D58" s="120"/>
      <c r="E58" s="116" t="s">
        <v>131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22">
        <f>COUNTIF(MATRIZ!$M$13:$M$58,E58)</f>
        <v>1</v>
      </c>
      <c r="R58" s="23">
        <f t="shared" si="0"/>
        <v>0.021739130434782608</v>
      </c>
      <c r="S58" s="121"/>
      <c r="T58" s="122"/>
      <c r="U58" s="11"/>
      <c r="V58" s="10"/>
      <c r="W58" s="120"/>
      <c r="X58" s="120"/>
      <c r="Y58" s="120"/>
      <c r="Z58" s="116" t="s">
        <v>84</v>
      </c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22">
        <f>COUNTIF(MATRIZ!$M$13:$M$58,Z58)</f>
        <v>0</v>
      </c>
      <c r="AM58" s="14">
        <f t="shared" si="1"/>
        <v>0</v>
      </c>
      <c r="AN58" s="148"/>
      <c r="AO58" s="124"/>
    </row>
    <row r="59" spans="1:41" ht="12.75">
      <c r="A59" s="8"/>
      <c r="B59" s="120"/>
      <c r="C59" s="120"/>
      <c r="D59" s="120"/>
      <c r="E59" s="116" t="s">
        <v>132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22">
        <f>COUNTIF(MATRIZ!$M$13:$M$58,E59)</f>
        <v>0</v>
      </c>
      <c r="R59" s="23">
        <f t="shared" si="0"/>
        <v>0</v>
      </c>
      <c r="S59" s="121"/>
      <c r="T59" s="122"/>
      <c r="U59" s="11"/>
      <c r="V59" s="10"/>
      <c r="W59" s="120"/>
      <c r="X59" s="120"/>
      <c r="Y59" s="120"/>
      <c r="Z59" s="116" t="s">
        <v>90</v>
      </c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22">
        <f>COUNTIF(MATRIZ!$M$13:$M$58,Z59)</f>
        <v>3</v>
      </c>
      <c r="AM59" s="14">
        <f t="shared" si="1"/>
        <v>0.06521739130434782</v>
      </c>
      <c r="AN59" s="148"/>
      <c r="AO59" s="124"/>
    </row>
    <row r="60" spans="1:41" ht="12.75">
      <c r="A60" s="8"/>
      <c r="B60" s="120"/>
      <c r="C60" s="120"/>
      <c r="D60" s="120"/>
      <c r="E60" s="116" t="s">
        <v>133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22">
        <f>COUNTIF(MATRIZ!$M$13:$M$58,E60)</f>
        <v>0</v>
      </c>
      <c r="R60" s="23">
        <f t="shared" si="0"/>
        <v>0</v>
      </c>
      <c r="S60" s="121"/>
      <c r="T60" s="122"/>
      <c r="U60" s="11"/>
      <c r="V60" s="10"/>
      <c r="W60" s="120"/>
      <c r="X60" s="120"/>
      <c r="Y60" s="120"/>
      <c r="Z60" s="116" t="s">
        <v>67</v>
      </c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22">
        <f>COUNTIF(MATRIZ!$M$13:$M$58,Z60)</f>
        <v>2</v>
      </c>
      <c r="AM60" s="14">
        <f t="shared" si="1"/>
        <v>0.043478260869565216</v>
      </c>
      <c r="AN60" s="149"/>
      <c r="AO60" s="125"/>
    </row>
    <row r="61" spans="1:41" ht="12.75">
      <c r="A61" s="8"/>
      <c r="B61" s="120"/>
      <c r="C61" s="120"/>
      <c r="D61" s="120"/>
      <c r="E61" s="116" t="s">
        <v>134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22">
        <f>COUNTIF(MATRIZ!$M$13:$M$58,E61)</f>
        <v>1</v>
      </c>
      <c r="R61" s="23">
        <f t="shared" si="0"/>
        <v>0.021739130434782608</v>
      </c>
      <c r="S61" s="121"/>
      <c r="T61" s="122"/>
      <c r="U61" s="11"/>
      <c r="V61" s="10"/>
      <c r="W61" s="120" t="s">
        <v>68</v>
      </c>
      <c r="X61" s="120"/>
      <c r="Y61" s="120"/>
      <c r="Z61" s="116" t="s">
        <v>88</v>
      </c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22">
        <f>COUNTIF(MATRIZ!$M$13:$M$58,Z61)</f>
        <v>4</v>
      </c>
      <c r="AM61" s="14">
        <f t="shared" si="1"/>
        <v>0.08695652173913043</v>
      </c>
      <c r="AN61" s="147">
        <f>SUM(AL61:AL68)</f>
        <v>8</v>
      </c>
      <c r="AO61" s="123">
        <f>AN61/$AL$81</f>
        <v>0.17391304347826086</v>
      </c>
    </row>
    <row r="62" spans="1:41" ht="12.75">
      <c r="A62" s="8"/>
      <c r="B62" s="120"/>
      <c r="C62" s="120"/>
      <c r="D62" s="120"/>
      <c r="E62" s="116" t="s">
        <v>139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22">
        <f>COUNTIF(MATRIZ!$M$13:$M$58,E62)</f>
        <v>0</v>
      </c>
      <c r="R62" s="23">
        <f t="shared" si="0"/>
        <v>0</v>
      </c>
      <c r="S62" s="121"/>
      <c r="T62" s="122"/>
      <c r="U62" s="11"/>
      <c r="V62" s="10"/>
      <c r="W62" s="120"/>
      <c r="X62" s="120"/>
      <c r="Y62" s="120"/>
      <c r="Z62" s="116" t="s">
        <v>69</v>
      </c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22">
        <f>COUNTIF(MATRIZ!$M$13:$M$58,Z62)</f>
        <v>0</v>
      </c>
      <c r="AM62" s="14">
        <f t="shared" si="1"/>
        <v>0</v>
      </c>
      <c r="AN62" s="148"/>
      <c r="AO62" s="124"/>
    </row>
    <row r="63" spans="1:41" ht="12.75">
      <c r="A63" s="8"/>
      <c r="B63" s="120"/>
      <c r="C63" s="120"/>
      <c r="D63" s="120"/>
      <c r="E63" s="116" t="s">
        <v>138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22">
        <f>COUNTIF(MATRIZ!$M$13:$M$58,E63)</f>
        <v>0</v>
      </c>
      <c r="R63" s="23">
        <f t="shared" si="0"/>
        <v>0</v>
      </c>
      <c r="S63" s="121"/>
      <c r="T63" s="122"/>
      <c r="U63" s="11"/>
      <c r="V63" s="10"/>
      <c r="W63" s="120"/>
      <c r="X63" s="120"/>
      <c r="Y63" s="120"/>
      <c r="Z63" s="116" t="s">
        <v>70</v>
      </c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22">
        <f>COUNTIF(MATRIZ!$M$13:$M$58,Z63)</f>
        <v>0</v>
      </c>
      <c r="AM63" s="14">
        <f t="shared" si="1"/>
        <v>0</v>
      </c>
      <c r="AN63" s="148"/>
      <c r="AO63" s="124"/>
    </row>
    <row r="64" spans="1:41" ht="12.75">
      <c r="A64" s="8"/>
      <c r="B64" s="120"/>
      <c r="C64" s="120"/>
      <c r="D64" s="120"/>
      <c r="E64" s="116" t="s">
        <v>137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22">
        <f>COUNTIF(MATRIZ!$M$13:$M$58,E64)</f>
        <v>0</v>
      </c>
      <c r="R64" s="23">
        <f t="shared" si="0"/>
        <v>0</v>
      </c>
      <c r="S64" s="121"/>
      <c r="T64" s="122"/>
      <c r="U64" s="11"/>
      <c r="V64" s="10"/>
      <c r="W64" s="120"/>
      <c r="X64" s="120"/>
      <c r="Y64" s="120"/>
      <c r="Z64" s="116" t="s">
        <v>89</v>
      </c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22">
        <f>COUNTIF(MATRIZ!$M$13:$M$58,Z64)</f>
        <v>3</v>
      </c>
      <c r="AM64" s="14">
        <f t="shared" si="1"/>
        <v>0.06521739130434782</v>
      </c>
      <c r="AN64" s="148"/>
      <c r="AO64" s="124"/>
    </row>
    <row r="65" spans="1:41" ht="12.75">
      <c r="A65" s="8"/>
      <c r="B65" s="120"/>
      <c r="C65" s="120"/>
      <c r="D65" s="120"/>
      <c r="E65" s="116" t="s">
        <v>136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22">
        <f>COUNTIF(MATRIZ!$M$13:$M$58,E65)</f>
        <v>0</v>
      </c>
      <c r="R65" s="23">
        <f t="shared" si="0"/>
        <v>0</v>
      </c>
      <c r="S65" s="121"/>
      <c r="T65" s="122"/>
      <c r="U65" s="11"/>
      <c r="V65" s="10"/>
      <c r="W65" s="120"/>
      <c r="X65" s="120"/>
      <c r="Y65" s="120"/>
      <c r="Z65" s="116" t="s">
        <v>71</v>
      </c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22">
        <f>COUNTIF(MATRIZ!$M$13:$M$58,Z65)</f>
        <v>0</v>
      </c>
      <c r="AM65" s="14">
        <f t="shared" si="1"/>
        <v>0</v>
      </c>
      <c r="AN65" s="148"/>
      <c r="AO65" s="124"/>
    </row>
    <row r="66" spans="1:41" ht="12.75">
      <c r="A66" s="8"/>
      <c r="B66" s="120"/>
      <c r="C66" s="120"/>
      <c r="D66" s="120"/>
      <c r="E66" s="116" t="s">
        <v>135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22">
        <f>COUNTIF(MATRIZ!$M$13:$M$58,E66)</f>
        <v>0</v>
      </c>
      <c r="R66" s="23">
        <f t="shared" si="0"/>
        <v>0</v>
      </c>
      <c r="S66" s="121"/>
      <c r="T66" s="122"/>
      <c r="U66" s="11"/>
      <c r="V66" s="10"/>
      <c r="W66" s="120"/>
      <c r="X66" s="120"/>
      <c r="Y66" s="120"/>
      <c r="Z66" s="116" t="s">
        <v>72</v>
      </c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22">
        <f>COUNTIF(MATRIZ!$M$13:$M$58,Z66)</f>
        <v>0</v>
      </c>
      <c r="AM66" s="14">
        <f t="shared" si="1"/>
        <v>0</v>
      </c>
      <c r="AN66" s="148"/>
      <c r="AO66" s="124"/>
    </row>
    <row r="67" spans="1:41" ht="26.25" customHeight="1">
      <c r="A67" s="8"/>
      <c r="B67" s="120" t="s">
        <v>46</v>
      </c>
      <c r="C67" s="120"/>
      <c r="D67" s="120"/>
      <c r="E67" s="126" t="s">
        <v>47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  <c r="Q67" s="22">
        <f>COUNTIF(MATRIZ!$M$13:$M$58,E67)</f>
        <v>0</v>
      </c>
      <c r="R67" s="23">
        <f t="shared" si="0"/>
        <v>0</v>
      </c>
      <c r="S67" s="121">
        <f>SUM(Q67:Q79)</f>
        <v>1</v>
      </c>
      <c r="T67" s="122">
        <f>S67/$AL$81</f>
        <v>0.021739130434782608</v>
      </c>
      <c r="U67" s="11"/>
      <c r="V67" s="10"/>
      <c r="W67" s="120"/>
      <c r="X67" s="120"/>
      <c r="Y67" s="120"/>
      <c r="Z67" s="116" t="s">
        <v>85</v>
      </c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22">
        <f>COUNTIF(MATRIZ!$M$13:$M$58,Z67)</f>
        <v>0</v>
      </c>
      <c r="AM67" s="14">
        <f t="shared" si="1"/>
        <v>0</v>
      </c>
      <c r="AN67" s="148"/>
      <c r="AO67" s="124"/>
    </row>
    <row r="68" spans="1:41" ht="12.75" customHeight="1">
      <c r="A68" s="8"/>
      <c r="B68" s="120"/>
      <c r="C68" s="120"/>
      <c r="D68" s="120"/>
      <c r="E68" s="126" t="s">
        <v>110</v>
      </c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  <c r="Q68" s="22">
        <f>COUNTIF(MATRIZ!$M$13:$M$58,E68)</f>
        <v>0</v>
      </c>
      <c r="R68" s="23">
        <f t="shared" si="0"/>
        <v>0</v>
      </c>
      <c r="S68" s="121"/>
      <c r="T68" s="122"/>
      <c r="U68" s="11"/>
      <c r="V68" s="10"/>
      <c r="W68" s="120"/>
      <c r="X68" s="120"/>
      <c r="Y68" s="120"/>
      <c r="Z68" s="116" t="s">
        <v>91</v>
      </c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22">
        <f>COUNTIF(MATRIZ!$M$13:$M$58,Z68)</f>
        <v>1</v>
      </c>
      <c r="AM68" s="14">
        <f t="shared" si="1"/>
        <v>0.021739130434782608</v>
      </c>
      <c r="AN68" s="149"/>
      <c r="AO68" s="125"/>
    </row>
    <row r="69" spans="1:41" ht="12.75" customHeight="1">
      <c r="A69" s="8"/>
      <c r="B69" s="120"/>
      <c r="C69" s="120"/>
      <c r="D69" s="120"/>
      <c r="E69" s="126" t="s">
        <v>48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  <c r="Q69" s="22">
        <f>COUNTIF(MATRIZ!$M$13:$M$58,E69)</f>
        <v>0</v>
      </c>
      <c r="R69" s="23">
        <f t="shared" si="0"/>
        <v>0</v>
      </c>
      <c r="S69" s="121"/>
      <c r="T69" s="122"/>
      <c r="U69" s="11"/>
      <c r="V69" s="10"/>
      <c r="W69" s="120" t="s">
        <v>75</v>
      </c>
      <c r="X69" s="120"/>
      <c r="Y69" s="120"/>
      <c r="Z69" s="116" t="s">
        <v>76</v>
      </c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22">
        <f>COUNTIF(MATRIZ!$M$13:$M$58,Z69)</f>
        <v>1</v>
      </c>
      <c r="AM69" s="14">
        <f t="shared" si="1"/>
        <v>0.021739130434782608</v>
      </c>
      <c r="AN69" s="147">
        <f>SUM(AL69:AL74)</f>
        <v>2</v>
      </c>
      <c r="AO69" s="123">
        <f>AN69/$AL$81</f>
        <v>0.043478260869565216</v>
      </c>
    </row>
    <row r="70" spans="1:41" ht="27" customHeight="1">
      <c r="A70" s="8"/>
      <c r="B70" s="120"/>
      <c r="C70" s="120"/>
      <c r="D70" s="120"/>
      <c r="E70" s="126" t="s">
        <v>113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  <c r="Q70" s="22">
        <f>COUNTIF(MATRIZ!$M$13:$M$58,E70)</f>
        <v>0</v>
      </c>
      <c r="R70" s="23">
        <f t="shared" si="0"/>
        <v>0</v>
      </c>
      <c r="S70" s="121"/>
      <c r="T70" s="122"/>
      <c r="U70" s="11"/>
      <c r="V70" s="10"/>
      <c r="W70" s="120"/>
      <c r="X70" s="120"/>
      <c r="Y70" s="120"/>
      <c r="Z70" s="116" t="s">
        <v>77</v>
      </c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22">
        <f>COUNTIF(MATRIZ!$M$13:$M$58,Z70)</f>
        <v>0</v>
      </c>
      <c r="AM70" s="14">
        <f t="shared" si="1"/>
        <v>0</v>
      </c>
      <c r="AN70" s="148"/>
      <c r="AO70" s="124"/>
    </row>
    <row r="71" spans="1:41" ht="12.75" customHeight="1">
      <c r="A71" s="8"/>
      <c r="B71" s="120"/>
      <c r="C71" s="120"/>
      <c r="D71" s="120"/>
      <c r="E71" s="126" t="s">
        <v>114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8"/>
      <c r="Q71" s="22">
        <f>COUNTIF(MATRIZ!$M$13:$M$58,E71)</f>
        <v>0</v>
      </c>
      <c r="R71" s="23">
        <f t="shared" si="0"/>
        <v>0</v>
      </c>
      <c r="S71" s="121"/>
      <c r="T71" s="122"/>
      <c r="U71" s="11"/>
      <c r="V71" s="10"/>
      <c r="W71" s="120"/>
      <c r="X71" s="120"/>
      <c r="Y71" s="120"/>
      <c r="Z71" s="116" t="s">
        <v>78</v>
      </c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22">
        <f>COUNTIF(MATRIZ!$M$13:$M$58,Z71)</f>
        <v>0</v>
      </c>
      <c r="AM71" s="14">
        <f t="shared" si="1"/>
        <v>0</v>
      </c>
      <c r="AN71" s="148"/>
      <c r="AO71" s="124"/>
    </row>
    <row r="72" spans="1:41" ht="29.25" customHeight="1">
      <c r="A72" s="8"/>
      <c r="B72" s="120"/>
      <c r="C72" s="120"/>
      <c r="D72" s="120"/>
      <c r="E72" s="126" t="s">
        <v>115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22">
        <f>COUNTIF(MATRIZ!$M$13:$M$58,E72)</f>
        <v>0</v>
      </c>
      <c r="R72" s="23">
        <f t="shared" si="0"/>
        <v>0</v>
      </c>
      <c r="S72" s="121"/>
      <c r="T72" s="122"/>
      <c r="U72" s="11"/>
      <c r="V72" s="10"/>
      <c r="W72" s="120"/>
      <c r="X72" s="120"/>
      <c r="Y72" s="120"/>
      <c r="Z72" s="116" t="s">
        <v>79</v>
      </c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22">
        <f>COUNTIF(MATRIZ!$M$13:$M$58,Z72)</f>
        <v>0</v>
      </c>
      <c r="AM72" s="14">
        <f t="shared" si="1"/>
        <v>0</v>
      </c>
      <c r="AN72" s="148"/>
      <c r="AO72" s="124"/>
    </row>
    <row r="73" spans="1:41" ht="12.75" customHeight="1">
      <c r="A73" s="8"/>
      <c r="B73" s="120"/>
      <c r="C73" s="120"/>
      <c r="D73" s="120"/>
      <c r="E73" s="126" t="s">
        <v>116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8"/>
      <c r="Q73" s="22">
        <f>COUNTIF(MATRIZ!$M$13:$M$58,E73)</f>
        <v>0</v>
      </c>
      <c r="R73" s="23">
        <f t="shared" si="0"/>
        <v>0</v>
      </c>
      <c r="S73" s="121"/>
      <c r="T73" s="122"/>
      <c r="U73" s="11"/>
      <c r="V73" s="10"/>
      <c r="W73" s="120"/>
      <c r="X73" s="120"/>
      <c r="Y73" s="120"/>
      <c r="Z73" s="116" t="s">
        <v>80</v>
      </c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22">
        <f>COUNTIF(MATRIZ!$M$13:$M$58,Z73)</f>
        <v>0</v>
      </c>
      <c r="AM73" s="14">
        <f t="shared" si="1"/>
        <v>0</v>
      </c>
      <c r="AN73" s="148"/>
      <c r="AO73" s="124"/>
    </row>
    <row r="74" spans="1:41" ht="12.75" customHeight="1">
      <c r="A74" s="8"/>
      <c r="B74" s="120"/>
      <c r="C74" s="120"/>
      <c r="D74" s="120"/>
      <c r="E74" s="126" t="s">
        <v>117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8"/>
      <c r="Q74" s="22">
        <f>COUNTIF(MATRIZ!$M$13:$M$58,E74)</f>
        <v>0</v>
      </c>
      <c r="R74" s="23">
        <f t="shared" si="0"/>
        <v>0</v>
      </c>
      <c r="S74" s="121"/>
      <c r="T74" s="122"/>
      <c r="U74" s="11"/>
      <c r="V74" s="10"/>
      <c r="W74" s="120"/>
      <c r="X74" s="120"/>
      <c r="Y74" s="120"/>
      <c r="Z74" s="116" t="s">
        <v>81</v>
      </c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22">
        <f>COUNTIF(MATRIZ!$M$13:$M$58,Z74)</f>
        <v>1</v>
      </c>
      <c r="AM74" s="14">
        <f t="shared" si="1"/>
        <v>0.021739130434782608</v>
      </c>
      <c r="AN74" s="149"/>
      <c r="AO74" s="125"/>
    </row>
    <row r="75" spans="1:41" ht="12.75" customHeight="1">
      <c r="A75" s="8"/>
      <c r="B75" s="120"/>
      <c r="C75" s="120"/>
      <c r="D75" s="120"/>
      <c r="E75" s="126" t="s">
        <v>118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8"/>
      <c r="Q75" s="22">
        <f>COUNTIF(MATRIZ!$M$13:$M$58,E75)</f>
        <v>0</v>
      </c>
      <c r="R75" s="23">
        <f t="shared" si="0"/>
        <v>0</v>
      </c>
      <c r="S75" s="121"/>
      <c r="T75" s="122"/>
      <c r="U75" s="11"/>
      <c r="V75" s="10"/>
      <c r="W75" s="120" t="s">
        <v>73</v>
      </c>
      <c r="X75" s="120"/>
      <c r="Y75" s="120"/>
      <c r="Z75" s="116" t="s">
        <v>83</v>
      </c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22">
        <f>COUNTIF(MATRIZ!$M$13:$M$58,Z75)</f>
        <v>0</v>
      </c>
      <c r="AM75" s="14">
        <f t="shared" si="1"/>
        <v>0</v>
      </c>
      <c r="AN75" s="147">
        <f>SUM(AL75:AL80)</f>
        <v>5</v>
      </c>
      <c r="AO75" s="123">
        <f>AN75/$AL$81</f>
        <v>0.10869565217391304</v>
      </c>
    </row>
    <row r="76" spans="1:41" ht="12.75" customHeight="1">
      <c r="A76" s="8"/>
      <c r="B76" s="120"/>
      <c r="C76" s="120"/>
      <c r="D76" s="120"/>
      <c r="E76" s="126" t="s">
        <v>119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  <c r="Q76" s="22">
        <f>COUNTIF(MATRIZ!$M$13:$M$58,E76)</f>
        <v>0</v>
      </c>
      <c r="R76" s="23">
        <f t="shared" si="0"/>
        <v>0</v>
      </c>
      <c r="S76" s="121"/>
      <c r="T76" s="122"/>
      <c r="U76" s="11"/>
      <c r="V76" s="10"/>
      <c r="W76" s="120"/>
      <c r="X76" s="120"/>
      <c r="Y76" s="120"/>
      <c r="Z76" s="116" t="s">
        <v>74</v>
      </c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22">
        <f>COUNTIF(MATRIZ!$M$13:$M$58,Z76)</f>
        <v>0</v>
      </c>
      <c r="AM76" s="14">
        <f t="shared" si="1"/>
        <v>0</v>
      </c>
      <c r="AN76" s="148"/>
      <c r="AO76" s="124"/>
    </row>
    <row r="77" spans="1:41" ht="12.75" customHeight="1">
      <c r="A77" s="8"/>
      <c r="B77" s="120"/>
      <c r="C77" s="120"/>
      <c r="D77" s="120"/>
      <c r="E77" s="126" t="s">
        <v>120</v>
      </c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8"/>
      <c r="Q77" s="22">
        <f>COUNTIF(MATRIZ!$M$13:$M$58,E77)</f>
        <v>1</v>
      </c>
      <c r="R77" s="23">
        <f t="shared" si="0"/>
        <v>0.021739130434782608</v>
      </c>
      <c r="S77" s="121"/>
      <c r="T77" s="122"/>
      <c r="U77" s="11"/>
      <c r="V77" s="10"/>
      <c r="W77" s="120"/>
      <c r="X77" s="120"/>
      <c r="Y77" s="120"/>
      <c r="Z77" s="116" t="s">
        <v>92</v>
      </c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22">
        <f>COUNTIF(MATRIZ!$M$13:$M$58,Z77)</f>
        <v>5</v>
      </c>
      <c r="AM77" s="14">
        <f t="shared" si="1"/>
        <v>0.10869565217391304</v>
      </c>
      <c r="AN77" s="148"/>
      <c r="AO77" s="124"/>
    </row>
    <row r="78" spans="1:41" ht="12.75" customHeight="1">
      <c r="A78" s="8"/>
      <c r="B78" s="120"/>
      <c r="C78" s="120"/>
      <c r="D78" s="120"/>
      <c r="E78" s="126" t="s">
        <v>121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8"/>
      <c r="Q78" s="22">
        <f>COUNTIF(MATRIZ!$M$13:$M$58,E78)</f>
        <v>0</v>
      </c>
      <c r="R78" s="23">
        <f t="shared" si="0"/>
        <v>0</v>
      </c>
      <c r="S78" s="121"/>
      <c r="T78" s="122"/>
      <c r="U78" s="11"/>
      <c r="V78" s="10"/>
      <c r="W78" s="120"/>
      <c r="X78" s="120"/>
      <c r="Y78" s="120"/>
      <c r="Z78" s="116" t="s">
        <v>93</v>
      </c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22">
        <f>COUNTIF(MATRIZ!$M$13:$M$58,Z78)</f>
        <v>0</v>
      </c>
      <c r="AM78" s="14">
        <f t="shared" si="1"/>
        <v>0</v>
      </c>
      <c r="AN78" s="148"/>
      <c r="AO78" s="124"/>
    </row>
    <row r="79" spans="1:41" ht="12.75" customHeight="1">
      <c r="A79" s="8"/>
      <c r="B79" s="120"/>
      <c r="C79" s="120"/>
      <c r="D79" s="120"/>
      <c r="E79" s="126" t="s">
        <v>140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  <c r="Q79" s="22">
        <f>COUNTIF(MATRIZ!$M$13:$M$58,E79)</f>
        <v>0</v>
      </c>
      <c r="R79" s="23">
        <f t="shared" si="0"/>
        <v>0</v>
      </c>
      <c r="S79" s="121"/>
      <c r="T79" s="122"/>
      <c r="U79" s="11"/>
      <c r="V79" s="10"/>
      <c r="W79" s="120"/>
      <c r="X79" s="120"/>
      <c r="Y79" s="120"/>
      <c r="Z79" s="116" t="s">
        <v>94</v>
      </c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22">
        <f>COUNTIF(MATRIZ!$M$13:$M$58,Z79)</f>
        <v>0</v>
      </c>
      <c r="AM79" s="14">
        <f t="shared" si="1"/>
        <v>0</v>
      </c>
      <c r="AN79" s="148"/>
      <c r="AO79" s="124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20"/>
      <c r="X80" s="120"/>
      <c r="Y80" s="120"/>
      <c r="Z80" s="116" t="s">
        <v>95</v>
      </c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22">
        <f>COUNTIF(MATRIZ!$M$13:$M$58,Z80)</f>
        <v>0</v>
      </c>
      <c r="AM80" s="14">
        <f t="shared" si="1"/>
        <v>0</v>
      </c>
      <c r="AN80" s="149"/>
      <c r="AO80" s="125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50" t="s">
        <v>5</v>
      </c>
      <c r="AI81" s="151"/>
      <c r="AJ81" s="151"/>
      <c r="AK81" s="152"/>
      <c r="AL81" s="33">
        <f>SUM(Q39:Q78)+SUM(AL39:AL80)</f>
        <v>46</v>
      </c>
      <c r="AM81" s="34">
        <f>SUM(R39:R79,AM39:AM80)</f>
        <v>0.9999999999999998</v>
      </c>
      <c r="AN81" s="33">
        <f>SUM(S39:S79)+SUM(AN39:AN80)</f>
        <v>46</v>
      </c>
      <c r="AO81" s="34">
        <f>SUM(T39:T79,AO39:AO80)</f>
        <v>1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32" t="s">
        <v>86</v>
      </c>
      <c r="C84" s="132"/>
      <c r="D84" s="132"/>
      <c r="E84" s="132" t="s">
        <v>109</v>
      </c>
      <c r="F84" s="132"/>
      <c r="G84" s="132"/>
      <c r="H84" s="132" t="s">
        <v>100</v>
      </c>
      <c r="I84" s="132"/>
      <c r="J84" s="132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20" t="s">
        <v>30</v>
      </c>
      <c r="C85" s="120"/>
      <c r="D85" s="120"/>
      <c r="E85" s="121">
        <f>$S$39</f>
        <v>2</v>
      </c>
      <c r="F85" s="121"/>
      <c r="G85" s="121"/>
      <c r="H85" s="122">
        <f>E85/$E$97</f>
        <v>0.043478260869565216</v>
      </c>
      <c r="I85" s="122"/>
      <c r="J85" s="122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20" t="s">
        <v>35</v>
      </c>
      <c r="C86" s="120"/>
      <c r="D86" s="120"/>
      <c r="E86" s="121">
        <f>$S$43</f>
        <v>4</v>
      </c>
      <c r="F86" s="121"/>
      <c r="G86" s="121"/>
      <c r="H86" s="122">
        <f aca="true" t="shared" si="2" ref="H86:H96">E86/$E$97</f>
        <v>0.08695652173913043</v>
      </c>
      <c r="I86" s="122"/>
      <c r="J86" s="122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20" t="s">
        <v>41</v>
      </c>
      <c r="C87" s="120"/>
      <c r="D87" s="120"/>
      <c r="E87" s="121">
        <f>$S$48</f>
        <v>3</v>
      </c>
      <c r="F87" s="121"/>
      <c r="G87" s="121"/>
      <c r="H87" s="122">
        <f t="shared" si="2"/>
        <v>0.06521739130434782</v>
      </c>
      <c r="I87" s="122"/>
      <c r="J87" s="122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20" t="s">
        <v>46</v>
      </c>
      <c r="C88" s="120"/>
      <c r="D88" s="120"/>
      <c r="E88" s="121">
        <f>$S$67</f>
        <v>1</v>
      </c>
      <c r="F88" s="121"/>
      <c r="G88" s="121"/>
      <c r="H88" s="122">
        <f t="shared" si="2"/>
        <v>0.021739130434782608</v>
      </c>
      <c r="I88" s="122"/>
      <c r="J88" s="122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20" t="s">
        <v>49</v>
      </c>
      <c r="C89" s="120"/>
      <c r="D89" s="120"/>
      <c r="E89" s="121">
        <f>$AN$39</f>
        <v>4</v>
      </c>
      <c r="F89" s="121"/>
      <c r="G89" s="121"/>
      <c r="H89" s="122">
        <f t="shared" si="2"/>
        <v>0.08695652173913043</v>
      </c>
      <c r="I89" s="122"/>
      <c r="J89" s="122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20" t="s">
        <v>148</v>
      </c>
      <c r="C90" s="120"/>
      <c r="D90" s="120"/>
      <c r="E90" s="121">
        <f>$AN$43</f>
        <v>9</v>
      </c>
      <c r="F90" s="121"/>
      <c r="G90" s="121"/>
      <c r="H90" s="122">
        <f t="shared" si="2"/>
        <v>0.1956521739130435</v>
      </c>
      <c r="I90" s="122"/>
      <c r="J90" s="122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20" t="s">
        <v>56</v>
      </c>
      <c r="C91" s="120"/>
      <c r="D91" s="120"/>
      <c r="E91" s="121">
        <f>$AN$50</f>
        <v>0</v>
      </c>
      <c r="F91" s="121"/>
      <c r="G91" s="121"/>
      <c r="H91" s="122">
        <f t="shared" si="2"/>
        <v>0</v>
      </c>
      <c r="I91" s="122"/>
      <c r="J91" s="122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20" t="s">
        <v>60</v>
      </c>
      <c r="C92" s="120"/>
      <c r="D92" s="120"/>
      <c r="E92" s="121">
        <f>$AN$53</f>
        <v>0</v>
      </c>
      <c r="F92" s="121"/>
      <c r="G92" s="121"/>
      <c r="H92" s="122">
        <f t="shared" si="2"/>
        <v>0</v>
      </c>
      <c r="I92" s="122"/>
      <c r="J92" s="122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20" t="s">
        <v>62</v>
      </c>
      <c r="C93" s="120"/>
      <c r="D93" s="120"/>
      <c r="E93" s="121">
        <f>$AN$54</f>
        <v>8</v>
      </c>
      <c r="F93" s="121"/>
      <c r="G93" s="121"/>
      <c r="H93" s="122">
        <f t="shared" si="2"/>
        <v>0.17391304347826086</v>
      </c>
      <c r="I93" s="122"/>
      <c r="J93" s="122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20" t="s">
        <v>68</v>
      </c>
      <c r="C94" s="120"/>
      <c r="D94" s="120"/>
      <c r="E94" s="121">
        <f>$AN$61</f>
        <v>8</v>
      </c>
      <c r="F94" s="121"/>
      <c r="G94" s="121"/>
      <c r="H94" s="122">
        <f t="shared" si="2"/>
        <v>0.17391304347826086</v>
      </c>
      <c r="I94" s="122"/>
      <c r="J94" s="122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20" t="s">
        <v>75</v>
      </c>
      <c r="C95" s="120"/>
      <c r="D95" s="120"/>
      <c r="E95" s="121">
        <f>$AN$69</f>
        <v>2</v>
      </c>
      <c r="F95" s="121"/>
      <c r="G95" s="121"/>
      <c r="H95" s="122">
        <f t="shared" si="2"/>
        <v>0.043478260869565216</v>
      </c>
      <c r="I95" s="122"/>
      <c r="J95" s="122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20" t="s">
        <v>73</v>
      </c>
      <c r="C96" s="120"/>
      <c r="D96" s="120"/>
      <c r="E96" s="121">
        <f>$AN$75</f>
        <v>5</v>
      </c>
      <c r="F96" s="121"/>
      <c r="G96" s="121"/>
      <c r="H96" s="122">
        <f t="shared" si="2"/>
        <v>0.10869565217391304</v>
      </c>
      <c r="I96" s="122"/>
      <c r="J96" s="122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56" t="s">
        <v>5</v>
      </c>
      <c r="C97" s="157"/>
      <c r="D97" s="157"/>
      <c r="E97" s="158">
        <f>SUM(E85:G96)</f>
        <v>46</v>
      </c>
      <c r="F97" s="158"/>
      <c r="G97" s="158"/>
      <c r="H97" s="159">
        <f>SUM(H85:J96)</f>
        <v>1</v>
      </c>
      <c r="I97" s="159"/>
      <c r="J97" s="159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53" t="s">
        <v>111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5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A1:E3"/>
    <mergeCell ref="F1:AM1"/>
    <mergeCell ref="F2:AM3"/>
    <mergeCell ref="AN1:AO1"/>
    <mergeCell ref="AN2:AO2"/>
    <mergeCell ref="AN3:AO3"/>
    <mergeCell ref="A99:AO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Z38:AK38"/>
    <mergeCell ref="B10:J10"/>
    <mergeCell ref="K10:N10"/>
    <mergeCell ref="O10:R10"/>
    <mergeCell ref="S10:AA10"/>
    <mergeCell ref="AB10:AE10"/>
    <mergeCell ref="AF10:AI10"/>
    <mergeCell ref="B8:J8"/>
    <mergeCell ref="K8:N8"/>
    <mergeCell ref="O8:R8"/>
    <mergeCell ref="S8:AA8"/>
    <mergeCell ref="AB8:AE8"/>
    <mergeCell ref="AJ9:AO9"/>
    <mergeCell ref="AF7:AI7"/>
    <mergeCell ref="O9:R9"/>
    <mergeCell ref="S9:AA9"/>
    <mergeCell ref="AB9:AE9"/>
    <mergeCell ref="AF9:AI9"/>
    <mergeCell ref="AJ7:AO7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B6:J6"/>
    <mergeCell ref="K6:N6"/>
    <mergeCell ref="O6:R6"/>
    <mergeCell ref="S6:AA6"/>
    <mergeCell ref="AB6:AE6"/>
    <mergeCell ref="AF6:AI6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41:P41"/>
    <mergeCell ref="S43:S47"/>
    <mergeCell ref="W39:Y42"/>
    <mergeCell ref="E42:P42"/>
    <mergeCell ref="Z46:AK46"/>
    <mergeCell ref="E43:P43"/>
    <mergeCell ref="E47:P47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Parra Mosos Angie Paola</cp:lastModifiedBy>
  <cp:lastPrinted>2013-06-20T16:17:39Z</cp:lastPrinted>
  <dcterms:created xsi:type="dcterms:W3CDTF">2004-11-18T17:23:14Z</dcterms:created>
  <dcterms:modified xsi:type="dcterms:W3CDTF">2023-12-28T19:53:57Z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